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s16e994\경기도미술관\backup_04\2024년\대행위탁-민화와 K-POP아트\공사\20241015 최종\"/>
    </mc:Choice>
  </mc:AlternateContent>
  <bookViews>
    <workbookView xWindow="480" yWindow="90" windowWidth="9675" windowHeight="14370"/>
  </bookViews>
  <sheets>
    <sheet name="총괄설계서" sheetId="11" r:id="rId1"/>
    <sheet name="설계서" sheetId="12" r:id="rId2"/>
    <sheet name="원가계산서" sheetId="10" r:id="rId3"/>
    <sheet name="공종별집계표" sheetId="9" r:id="rId4"/>
    <sheet name="공종별내역서" sheetId="8" r:id="rId5"/>
    <sheet name="일위대가목록" sheetId="7" r:id="rId6"/>
    <sheet name="일위대가" sheetId="6" r:id="rId7"/>
    <sheet name="단가대비표" sheetId="3" r:id="rId8"/>
    <sheet name=" 공사설정 " sheetId="2" state="hidden" r:id="rId9"/>
    <sheet name="Sheet1" sheetId="1" state="hidden" r:id="rId10"/>
  </sheets>
  <externalReferences>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s>
  <definedNames>
    <definedName name="_10_3_0Criteria">#REF!</definedName>
    <definedName name="_15A">[1]금액내역서!$D$3:$D$10</definedName>
    <definedName name="_15G_0Extr">#REF!</definedName>
    <definedName name="_20G_0Extract">#REF!</definedName>
    <definedName name="_5_3_0Crite">#REF!</definedName>
    <definedName name="_Dist_Bin" hidden="1">[2]조명시설!#REF!</definedName>
    <definedName name="_Dist_Values" hidden="1">[2]조명시설!#REF!</definedName>
    <definedName name="_Fill" hidden="1">[2]조명시설!#REF!</definedName>
    <definedName name="_xlnm._FilterDatabase" hidden="1">#REF!</definedName>
    <definedName name="_Key1" hidden="1">[2]조명시설!#REF!</definedName>
    <definedName name="_Key2" hidden="1">[2]조명시설!#REF!</definedName>
    <definedName name="_Key3" hidden="1">#REF!</definedName>
    <definedName name="_kfkf" hidden="1">#REF!</definedName>
    <definedName name="_Order1" hidden="1">0</definedName>
    <definedName name="_Order2" hidden="1">0</definedName>
    <definedName name="_Regression_Out" hidden="1">#REF!</definedName>
    <definedName name="_Regression_X" hidden="1">#REF!</definedName>
    <definedName name="_Regression_Y" hidden="1">#REF!</definedName>
    <definedName name="_Sort" hidden="1">#REF!</definedName>
    <definedName name="_woogi" hidden="1">#REF!</definedName>
    <definedName name="_woogi2" hidden="1">#REF!</definedName>
    <definedName name="_woogi24" hidden="1">#REF!</definedName>
    <definedName name="_woogi3" hidden="1">#REF!</definedName>
    <definedName name="_재ㅐ햐" hidden="1">#REF!</definedName>
    <definedName name="\\O">'[3]1단계'!#REF!</definedName>
    <definedName name="\a" localSheetId="1">#REF!</definedName>
    <definedName name="\a">#REF!</definedName>
    <definedName name="\b">[4]약품공급2!#REF!</definedName>
    <definedName name="\c">'[3]1단계'!#REF!</definedName>
    <definedName name="\d">'[3]1단계'!#REF!</definedName>
    <definedName name="\e" localSheetId="1">#REF!</definedName>
    <definedName name="\e">#REF!</definedName>
    <definedName name="\f">'[3]1단계'!#REF!</definedName>
    <definedName name="\g">#REF!</definedName>
    <definedName name="\h">'[3]1단계'!#REF!</definedName>
    <definedName name="\i">'[3]1단계'!#REF!</definedName>
    <definedName name="\j">[5]약품설비!#REF!</definedName>
    <definedName name="\k">[4]약품공급2!#REF!</definedName>
    <definedName name="\l">[4]약품공급2!#REF!</definedName>
    <definedName name="\m" localSheetId="1">#REF!</definedName>
    <definedName name="\m">#REF!</definedName>
    <definedName name="\n">[5]약품설비!#REF!</definedName>
    <definedName name="\o">'[3]1단계'!#REF!</definedName>
    <definedName name="\p">'[3]1단계'!#REF!</definedName>
    <definedName name="\q" localSheetId="1">#REF!</definedName>
    <definedName name="\q">#REF!</definedName>
    <definedName name="\r">'[3]1단계'!#REF!</definedName>
    <definedName name="\s">'[3]1단계'!#REF!</definedName>
    <definedName name="\u">[5]약품설비!#REF!</definedName>
    <definedName name="\v">'[3]1단계'!#REF!</definedName>
    <definedName name="\w" localSheetId="1">'[6]일위대가-1'!#REF!</definedName>
    <definedName name="\w">'[6]일위대가-1'!#REF!</definedName>
    <definedName name="\x">'[3]1단계'!#REF!</definedName>
    <definedName name="\y">[5]약품설비!#REF!</definedName>
    <definedName name="\z" localSheetId="1">#REF!</definedName>
    <definedName name="\z">#REF!</definedName>
    <definedName name="aaa" hidden="1">{#N/A,#N/A,FALSE,"운반시간"}</definedName>
    <definedName name="aaaa" hidden="1">{#N/A,#N/A,FALSE,"조골재"}</definedName>
    <definedName name="aaaaa" hidden="1">{#N/A,#N/A,FALSE,"조골재"}</definedName>
    <definedName name="aaaaaaaaaa" hidden="1">{#N/A,#N/A,FALSE,"운반시간"}</definedName>
    <definedName name="aaaaaaaaaaa" hidden="1">{#N/A,#N/A,FALSE,"2~8번"}</definedName>
    <definedName name="aaaaaaaaaaaaaaa" hidden="1">{#N/A,#N/A,FALSE,"단가표지"}</definedName>
    <definedName name="aaaaaaaaaaaaaaaaaa" hidden="1">{#N/A,#N/A,FALSE,"단가표지"}</definedName>
    <definedName name="aaaaaaaaaaaaaaaaaaa" hidden="1">{#N/A,#N/A,FALSE,"조골재"}</definedName>
    <definedName name="aaaaaaaaaaaaaaaaaaaaa" hidden="1">{#N/A,#N/A,FALSE,"혼합골재"}</definedName>
    <definedName name="asdfasdf">#N/A</definedName>
    <definedName name="A등급">#REF!</definedName>
    <definedName name="bbb" hidden="1">{#N/A,#N/A,FALSE,"조골재"}</definedName>
    <definedName name="bbbbb" hidden="1">{#N/A,#N/A,FALSE,"운반시간"}</definedName>
    <definedName name="bbbbbbb" hidden="1">{#N/A,#N/A,FALSE,"조골재"}</definedName>
    <definedName name="bbbbbbbbbb" hidden="1">{#N/A,#N/A,FALSE,"표지목차"}</definedName>
    <definedName name="bbbbbbbbbbbbb" hidden="1">{#N/A,#N/A,FALSE,"혼합골재"}</definedName>
    <definedName name="bnn" hidden="1">{#N/A,#N/A,FALSE,"조골재"}</definedName>
    <definedName name="B등급">#REF!</definedName>
    <definedName name="B등븍">#REF!</definedName>
    <definedName name="cc" hidden="1">{#N/A,#N/A,FALSE,"2~8번"}</definedName>
    <definedName name="C등급">#REF!</definedName>
    <definedName name="_xlnm.Database">#REF!</definedName>
    <definedName name="dataww" hidden="1">#REF!</definedName>
    <definedName name="ddddd" hidden="1">#REF!</definedName>
    <definedName name="DDJ" hidden="1">{#N/A,#N/A,FALSE,"골재소요량";#N/A,#N/A,FALSE,"골재소요량"}</definedName>
    <definedName name="dfdfdf" hidden="1">{#N/A,#N/A,FALSE,"조골재"}</definedName>
    <definedName name="dgfgf" hidden="1">{#N/A,#N/A,FALSE,"2~8번"}</definedName>
    <definedName name="dsaf" hidden="1">{#N/A,#N/A,FALSE,"조골재"}</definedName>
    <definedName name="DSF" hidden="1">{#N/A,#N/A,FALSE,"골재소요량";#N/A,#N/A,FALSE,"골재소요량"}</definedName>
    <definedName name="D등급">#REF!</definedName>
    <definedName name="eee" hidden="1">{#N/A,#N/A,FALSE,"2~8번"}</definedName>
    <definedName name="E등급">#REF!</definedName>
    <definedName name="f" hidden="1">{#N/A,#N/A,FALSE,"2~8번"}</definedName>
    <definedName name="fgfg" hidden="1">{#N/A,#N/A,FALSE,"2~8번"}</definedName>
    <definedName name="fgfgfg" hidden="1">{#N/A,#N/A,FALSE,"골재소요량";#N/A,#N/A,FALSE,"골재소요량"}</definedName>
    <definedName name="fx" hidden="1">{#N/A,#N/A,FALSE,"조골재"}</definedName>
    <definedName name="gfgfg" hidden="1">{#N/A,#N/A,FALSE,"골재소요량";#N/A,#N/A,FALSE,"골재소요량"}</definedName>
    <definedName name="hgh" hidden="1">{#N/A,#N/A,FALSE,"단가표지"}</definedName>
    <definedName name="hghg" hidden="1">{#N/A,#N/A,FALSE,"운반시간"}</definedName>
    <definedName name="hkj" hidden="1">{#N/A,#N/A,FALSE,"혼합골재"}</definedName>
    <definedName name="HTML_CodePage" hidden="1">949</definedName>
    <definedName name="HTML_Control" hidden="1">{"'공사부문'!$A$6:$A$32"}</definedName>
    <definedName name="HTML_Description" hidden="1">""</definedName>
    <definedName name="HTML_Email" hidden="1">""</definedName>
    <definedName name="HTML_Header" hidden="1">"공사부문"</definedName>
    <definedName name="HTML_LastUpdate" hidden="1">"98-04-27"</definedName>
    <definedName name="HTML_LineAfter" hidden="1">FALSE</definedName>
    <definedName name="HTML_LineBefore" hidden="1">FALSE</definedName>
    <definedName name="HTML_Name" hidden="1">"김준곤"</definedName>
    <definedName name="HTML_OBDlg2" hidden="1">TRUE</definedName>
    <definedName name="HTML_OBDlg4" hidden="1">TRUE</definedName>
    <definedName name="HTML_OS" hidden="1">0</definedName>
    <definedName name="HTML_PathFile" hidden="1">"C:\WINNT\Profiles\Administrator\Personal\MyHTML.htm"</definedName>
    <definedName name="HTML_Title" hidden="1">"시중노임단가"</definedName>
    <definedName name="ISO_정렬">[7]!ISO_정렬</definedName>
    <definedName name="jhjg" hidden="1">{#N/A,#N/A,FALSE,"조골재"}</definedName>
    <definedName name="jhjh" hidden="1">{#N/A,#N/A,FALSE,"표지목차"}</definedName>
    <definedName name="JJJ" hidden="1">{#N/A,#N/A,FALSE,"골재소요량";#N/A,#N/A,FALSE,"골재소요량"}</definedName>
    <definedName name="KDKDK" hidden="1">{#N/A,#N/A,FALSE,"조골재"}</definedName>
    <definedName name="KKK" hidden="1">{#N/A,#N/A,FALSE,"골재소요량";#N/A,#N/A,FALSE,"골재소요량"}</definedName>
    <definedName name="ktf" hidden="1">#REF!</definedName>
    <definedName name="kty" hidden="1">#REF!</definedName>
    <definedName name="lim" hidden="1">{#N/A,#N/A,FALSE,"혼합골재"}</definedName>
    <definedName name="LLL" hidden="1">{#N/A,#N/A,FALSE,"2~8번"}</definedName>
    <definedName name="LLLL">#REF!</definedName>
    <definedName name="MM" hidden="1">{#N/A,#N/A,FALSE,"단가표지"}</definedName>
    <definedName name="ooo" hidden="1">'[8]6PILE  (돌출)'!#REF!</definedName>
    <definedName name="p">#REF!</definedName>
    <definedName name="_xlnm.Print_Area" localSheetId="4">공종별내역서!$A$1:$M$179</definedName>
    <definedName name="_xlnm.Print_Area" localSheetId="3">공종별집계표!$A$1:$M$25</definedName>
    <definedName name="_xlnm.Print_Area" localSheetId="7">단가대비표!$A$1:$X$43</definedName>
    <definedName name="_xlnm.Print_Area" localSheetId="1">설계서!$A$1:$M$16</definedName>
    <definedName name="_xlnm.Print_Area" localSheetId="6">일위대가!$A$1:$M$430</definedName>
    <definedName name="_xlnm.Print_Area" localSheetId="5">일위대가목록!$A$1:$M$76</definedName>
    <definedName name="_xlnm.Print_Area" localSheetId="0">총괄설계서!$A$1:$M$31</definedName>
    <definedName name="PRINT_AREA_MI">#N/A</definedName>
    <definedName name="_xlnm.Print_Titles" localSheetId="4">공종별내역서!$1:$3</definedName>
    <definedName name="_xlnm.Print_Titles" localSheetId="3">공종별집계표!$1:$4</definedName>
    <definedName name="_xlnm.Print_Titles" localSheetId="7">단가대비표!$1:$4</definedName>
    <definedName name="_xlnm.Print_Titles" localSheetId="2">원가계산서!$1:$3</definedName>
    <definedName name="_xlnm.Print_Titles" localSheetId="6">일위대가!$1:$3</definedName>
    <definedName name="_xlnm.Print_Titles" localSheetId="5">일위대가목록!$1:$3</definedName>
    <definedName name="_xlnm.Print_Titles">#REF!</definedName>
    <definedName name="PRINT_TITLES_MI">#N/A</definedName>
    <definedName name="Q3WEE" hidden="1">{#N/A,#N/A,FALSE,"조골재"}</definedName>
    <definedName name="QQ" hidden="1">{#N/A,#N/A,FALSE,"2~8번"}</definedName>
    <definedName name="QWS" hidden="1">#REF!</definedName>
    <definedName name="_xlnm.Recorder">#N/A</definedName>
    <definedName name="rth" hidden="1">#REF!</definedName>
    <definedName name="SDS" hidden="1">{#N/A,#N/A,FALSE,"2~8번"}</definedName>
    <definedName name="sheet" hidden="1">{#N/A,#N/A,FALSE,"골재소요량";#N/A,#N/A,FALSE,"골재소요량"}</definedName>
    <definedName name="SS" hidden="1">#REF!</definedName>
    <definedName name="SSS" hidden="1">{#N/A,#N/A,FALSE,"2~8번"}</definedName>
    <definedName name="wer" hidden="1">{#N/A,#N/A,FALSE,"골재소요량";#N/A,#N/A,FALSE,"골재소요량"}</definedName>
    <definedName name="wrn.2번." hidden="1">{#N/A,#N/A,FALSE,"2~8번"}</definedName>
    <definedName name="wrn.골재소요량." hidden="1">{#N/A,#N/A,FALSE,"골재소요량";#N/A,#N/A,FALSE,"골재소요량"}</definedName>
    <definedName name="wrn.단가표지." hidden="1">{#N/A,#N/A,FALSE,"단가표지"}</definedName>
    <definedName name="wrn.운반시간." hidden="1">{#N/A,#N/A,FALSE,"운반시간"}</definedName>
    <definedName name="wrn.조골재." hidden="1">{#N/A,#N/A,FALSE,"조골재"}</definedName>
    <definedName name="wrn.표지목차." hidden="1">{#N/A,#N/A,FALSE,"표지목차"}</definedName>
    <definedName name="wrn.혼합골재." hidden="1">{#N/A,#N/A,FALSE,"혼합골재"}</definedName>
    <definedName name="YA">[9]약품공급2!#REF!</definedName>
    <definedName name="ㄱㄱ" hidden="1">{#N/A,#N/A,FALSE,"운반시간"}</definedName>
    <definedName name="ㄱㄷㄱㄷ" hidden="1">{#N/A,#N/A,FALSE,"2~8번"}</definedName>
    <definedName name="견적">#REF!</definedName>
    <definedName name="경비율">#REF!</definedName>
    <definedName name="공사명">#REF!</definedName>
    <definedName name="공제" hidden="1">[10]조명시설!#REF!</definedName>
    <definedName name="광명">#REF!</definedName>
    <definedName name="기계중계펌프내역">#REF!</definedName>
    <definedName name="기기설치">#REF!</definedName>
    <definedName name="기기자재">#REF!</definedName>
    <definedName name="기초">'[11]9509'!$A$3:$Y$665</definedName>
    <definedName name="김">'[12]9811'!$A$3:$AD$1530</definedName>
    <definedName name="깨기조서" hidden="1">{#N/A,#N/A,FALSE,"2~8번"}</definedName>
    <definedName name="껍대기">[13]토목!$A$2:$M$1916</definedName>
    <definedName name="ㄴㄴㄴ" hidden="1">{#N/A,#N/A,FALSE,"골재소요량";#N/A,#N/A,FALSE,"골재소요량"}</definedName>
    <definedName name="ㄴㄹ" hidden="1">{#N/A,#N/A,FALSE,"2~8번"}</definedName>
    <definedName name="ㄴㅁㄹㅈㄹ" hidden="1">#REF!</definedName>
    <definedName name="ㄴㅁㅇㅁㄴ" hidden="1">#REF!</definedName>
    <definedName name="ㄴㅇㅎㄴㅇ" hidden="1">#REF!</definedName>
    <definedName name="낙차공" hidden="1">{#N/A,#N/A,FALSE,"2~8번"}</definedName>
    <definedName name="남양" hidden="1">{#N/A,#N/A,FALSE,"혼합골재"}</definedName>
    <definedName name="노무비">#REF!</definedName>
    <definedName name="ㄷ" hidden="1">{#N/A,#N/A,FALSE,"2~8번"}</definedName>
    <definedName name="ㄷ숃ㄱ" hidden="1">#REF!</definedName>
    <definedName name="ㄷㅎㄹㅇ" hidden="1">#REF!</definedName>
    <definedName name="단가">#REF!</definedName>
    <definedName name="단가표">'[14]단가표 (2)'!$A$2:$G$343</definedName>
    <definedName name="단중입력">[15]!단중입력</definedName>
    <definedName name="도급">[16]기자재비!#REF!</definedName>
    <definedName name="등록_시작">[7]!등록_시작</definedName>
    <definedName name="등록_취소">[7]!등록_취소</definedName>
    <definedName name="ㄹㅇㄶ" hidden="1">#REF!</definedName>
    <definedName name="ㄹㅇㄶ옿" hidden="1">'[17]N賃率-職'!$I$5:$I$30</definedName>
    <definedName name="ㄹㅇㄹ" hidden="1">{#N/A,#N/A,FALSE,"골재소요량";#N/A,#N/A,FALSE,"골재소요량"}</definedName>
    <definedName name="ㄹㅇ퓨ㅓㅜㅏㅗㅜㅠㅅ퐇휴ㅗㅎ" hidden="1">{#N/A,#N/A,FALSE,"조골재"}</definedName>
    <definedName name="러하허ㅏㅘ" hidden="1">{#N/A,#N/A,FALSE,"표지목차"}</definedName>
    <definedName name="ㅀㅀㄴ" hidden="1">{#N/A,#N/A,FALSE,"조골재"}</definedName>
    <definedName name="ㅀㅎ" hidden="1">{#N/A,#N/A,FALSE,"2~8번"}</definedName>
    <definedName name="ㅁ" hidden="1">{#N/A,#N/A,FALSE,"조골재"}</definedName>
    <definedName name="ㅁㄴ" hidden="1">{#N/A,#N/A,FALSE,"2~8번"}</definedName>
    <definedName name="ㅁㄴㅇ" hidden="1">{#N/A,#N/A,FALSE,"운반시간"}</definedName>
    <definedName name="ㅁㅁ" hidden="1">{#N/A,#N/A,FALSE,"조골재"}</definedName>
    <definedName name="ㅁㅁㅁ" hidden="1">{#N/A,#N/A,FALSE,"운반시간"}</definedName>
    <definedName name="ㅁㅇㄹ" localSheetId="1">#REF!</definedName>
    <definedName name="ㅁㅇㄹ">#REF!</definedName>
    <definedName name="만득이" hidden="1">{#N/A,#N/A,FALSE,"2~8번"}</definedName>
    <definedName name="맘모스">'[18]단가표 (2)'!$A$2:$G$343</definedName>
    <definedName name="메인_메뉴호출">[19]!메인_메뉴호출</definedName>
    <definedName name="메인_시작">[7]!메인_시작</definedName>
    <definedName name="몰라" localSheetId="1">#REF!</definedName>
    <definedName name="몰라">#REF!</definedName>
    <definedName name="물량집계">[7]!물량집계</definedName>
    <definedName name="ㅂㅂ" hidden="1">{#N/A,#N/A,FALSE,"조골재"}</definedName>
    <definedName name="ㅂㅈ" hidden="1">{#N/A,#N/A,FALSE,"2~8번"}</definedName>
    <definedName name="ㅂㅈㄷ" hidden="1">{#N/A,#N/A,FALSE,"골재소요량";#N/A,#N/A,FALSE,"골재소요량"}</definedName>
    <definedName name="방류펌프">#REF!</definedName>
    <definedName name="방음벽" hidden="1">{#N/A,#N/A,FALSE,"2~8번"}</definedName>
    <definedName name="방음벽1" hidden="1">{#N/A,#N/A,FALSE,"운반시간"}</definedName>
    <definedName name="배관공수율" hidden="1">'[20]N賃率-職'!$I$5:$I$30</definedName>
    <definedName name="법정" localSheetId="1">#REF!</definedName>
    <definedName name="법정">#REF!</definedName>
    <definedName name="비목1">#REF!</definedName>
    <definedName name="비목2">#REF!</definedName>
    <definedName name="비목3">#REF!</definedName>
    <definedName name="비목4">#REF!</definedName>
    <definedName name="비율">#REF!</definedName>
    <definedName name="셔ㅛ" hidden="1">{#N/A,#N/A,FALSE,"운반시간"}</definedName>
    <definedName name="소방">'[18]단가표 (2)'!$A$2:$G$343</definedName>
    <definedName name="소방내역서">'[18]단가표 (2)'!$A$2:$G$343</definedName>
    <definedName name="손영주" hidden="1">{#N/A,#N/A,FALSE,"조골재"}</definedName>
    <definedName name="승용교" hidden="1">{#N/A,#N/A,FALSE,"2~8번"}</definedName>
    <definedName name="ㅇㄹ" hidden="1">{#N/A,#N/A,FALSE,"조골재"}</definedName>
    <definedName name="ㅇㄹㄹ" hidden="1">{#N/A,#N/A,FALSE,"2~8번"}</definedName>
    <definedName name="ㅇㄹㄹㅇ" hidden="1">{#N/A,#N/A,FALSE,"2~8번"}</definedName>
    <definedName name="ㅇㄹㅇ" hidden="1">{#N/A,#N/A,FALSE,"운반시간"}</definedName>
    <definedName name="ㅇ러" hidden="1">{#N/A,#N/A,FALSE,"단가표지"}</definedName>
    <definedName name="ㅇㅇㅇㅇ" hidden="1">[10]조명시설!#REF!</definedName>
    <definedName name="ㅇㅇㅇㅇㅇㅇㅇㅇㅇㅇㅇㅇㅇㅇ" hidden="1">{#N/A,#N/A,FALSE,"표지목차"}</definedName>
    <definedName name="아스콘깨기" hidden="1">{#N/A,#N/A,FALSE,"골재소요량";#N/A,#N/A,FALSE,"골재소요량"}</definedName>
    <definedName name="아아" hidden="1">{#N/A,#N/A,FALSE,"단가표지"}</definedName>
    <definedName name="아아.엉ㅇ." hidden="1">{#N/A,#N/A,FALSE,"조골재"}</definedName>
    <definedName name="안">#REF!</definedName>
    <definedName name="여과지동">[21]여과지동!$F$3:$AS$80</definedName>
    <definedName name="역T형" hidden="1">{#N/A,#N/A,FALSE,"2~8번"}</definedName>
    <definedName name="옹벽수량집계표총괄" hidden="1">{#N/A,#N/A,FALSE,"혼합골재"}</definedName>
    <definedName name="이동" hidden="1">{#N/A,#N/A,FALSE,"조골재"}</definedName>
    <definedName name="이런" hidden="1">{#N/A,#N/A,FALSE,"혼합골재"}</definedName>
    <definedName name="일반부" hidden="1">{#N/A,#N/A,FALSE,"조골재"}</definedName>
    <definedName name="일산219" hidden="1">{#N/A,#N/A,FALSE,"혼합골재"}</definedName>
    <definedName name="일위대가">#REF!</definedName>
    <definedName name="ㅈㄱ" hidden="1">{#N/A,#N/A,FALSE,"조골재"}</definedName>
    <definedName name="자료">[21]기초자료!$A$3:$X$80</definedName>
    <definedName name="전기내역서">#REF!</definedName>
    <definedName name="절단" hidden="1">{#N/A,#N/A,FALSE,"골재소요량";#N/A,#N/A,FALSE,"골재소요량"}</definedName>
    <definedName name="정모">[9]약품공급2!#REF!</definedName>
    <definedName name="조달수수료">#REF!</definedName>
    <definedName name="지원시설">[22]영창26!$A$3:$L$74</definedName>
    <definedName name="집수정조서" hidden="1">{#N/A,#N/A,FALSE,"2~8번"}</definedName>
    <definedName name="찰샇기" hidden="1">#REF!</definedName>
    <definedName name="ㅋ" hidden="1">{#N/A,#N/A,FALSE,"조골재"}</definedName>
    <definedName name="ㅋㅋ" hidden="1">{#N/A,#N/A,FALSE,"조골재"}</definedName>
    <definedName name="ㅋㅋㅋㅋㅋㅋㅋㅋ" hidden="1">{#N/A,#N/A,FALSE,"2~8번"}</definedName>
    <definedName name="ㅌ" hidden="1">{#N/A,#N/A,FALSE,"2~8번"}</definedName>
    <definedName name="ㅌㅇㅇㅇㅇㅇㅇㅇㅇㅇㅇㅇㅇㅇㅇㅇㅇㅇㅇㅇㅇㅇㅇㅇㅇㅇㅇㅇㅇㅇㅇㅇㅇㅇㅇㅇ" hidden="1">{#N/A,#N/A,FALSE,"운반시간"}</definedName>
    <definedName name="ㅍ" hidden="1">{#N/A,#N/A,FALSE,"2~8번"}</definedName>
    <definedName name="펌프장">[9]약품공급2!#REF!</definedName>
    <definedName name="포장조서2" hidden="1">{#N/A,#N/A,FALSE,"골재소요량";#N/A,#N/A,FALSE,"골재소요량"}</definedName>
    <definedName name="표" localSheetId="1">#REF!</definedName>
    <definedName name="표">#REF!</definedName>
    <definedName name="프로그램.메인_메뉴호출">[15]!프로그램.메인_메뉴호출</definedName>
    <definedName name="ㅎ5" hidden="1">{#N/A,#N/A,FALSE,"골재소요량";#N/A,#N/A,FALSE,"골재소요량"}</definedName>
    <definedName name="ㅎㄹ" hidden="1">#REF!</definedName>
    <definedName name="ㅎㅀㄹ" hidden="1">{#N/A,#N/A,FALSE,"운반시간"}</definedName>
    <definedName name="한" hidden="1">{#N/A,#N/A,FALSE,"조골재"}</definedName>
    <definedName name="한동" hidden="1">{#N/A,#N/A,FALSE,"단가표지"}</definedName>
    <definedName name="허" hidden="1">{#N/A,#N/A,FALSE,"조골재"}</definedName>
    <definedName name="홍ㄹㄴㄷㄱ" hidden="1">#REF!</definedName>
    <definedName name="홓" hidden="1">{#N/A,#N/A,FALSE,"조골재"}</definedName>
    <definedName name="ㅏ" hidden="1">{#N/A,#N/A,FALSE,"운반시간"}</definedName>
    <definedName name="ㅏㅓ" hidden="1">{#N/A,#N/A,FALSE,"골재소요량";#N/A,#N/A,FALSE,"골재소요량"}</definedName>
    <definedName name="ㅏㅓㅏ" hidden="1">{#N/A,#N/A,FALSE,"단가표지"}</definedName>
    <definedName name="ㅏㅓㅏㅓ" hidden="1">{#N/A,#N/A,FALSE,"2~8번"}</definedName>
    <definedName name="ㅑ" hidden="1">{#N/A,#N/A,FALSE,"조골재"}</definedName>
    <definedName name="ㅓ7" hidden="1">{#N/A,#N/A,FALSE,"단가표지"}</definedName>
    <definedName name="ㅓㄴㅇ러" hidden="1">{#N/A,#N/A,FALSE,"골재소요량";#N/A,#N/A,FALSE,"골재소요량"}</definedName>
    <definedName name="ㅓㅏ" hidden="1">{#N/A,#N/A,FALSE,"골재소요량";#N/A,#N/A,FALSE,"골재소요량"}</definedName>
    <definedName name="ㅓㅏㅓ" hidden="1">{#N/A,#N/A,FALSE,"조골재"}</definedName>
    <definedName name="ㅓㅓㅗ" hidden="1">{#N/A,#N/A,FALSE,"조골재"}</definedName>
    <definedName name="ㅓㅗㅓ" hidden="1">{#N/A,#N/A,FALSE,"2~8번"}</definedName>
    <definedName name="ㅔ" hidden="1">{#N/A,#N/A,FALSE,"골재소요량";#N/A,#N/A,FALSE,"골재소요량"}</definedName>
    <definedName name="ㅗ호" hidden="1">{#N/A,#N/A,FALSE,"조골재"}</definedName>
    <definedName name="ㅗㅓ" hidden="1">{#N/A,#N/A,FALSE,"조골재"}</definedName>
    <definedName name="ㅗㅓㅗ" hidden="1">{#N/A,#N/A,FALSE,"골재소요량";#N/A,#N/A,FALSE,"골재소요량"}</definedName>
    <definedName name="ㅘㅓ" hidden="1">{#N/A,#N/A,FALSE,"운반시간"}</definedName>
    <definedName name="ㅛㅕㅑ" hidden="1">'[23]N賃率-職'!$I$5:$I$30</definedName>
    <definedName name="ㅛㅛ" hidden="1">{#N/A,#N/A,FALSE,"2~8번"}</definedName>
    <definedName name="ㅜ" hidden="1">{#N/A,#N/A,FALSE,"조골재"}</definedName>
    <definedName name="ㅠ뮤ㅐ" hidden="1">#REF!</definedName>
    <definedName name="ㅠㅠㅠㅠㅠㅠ" hidden="1">{#N/A,#N/A,FALSE,"운반시간"}</definedName>
    <definedName name="ㅡ" hidden="1">{#N/A,#N/A,FALSE,"2~8번"}</definedName>
    <definedName name="ㅣㅏㅓ" hidden="1">{#N/A,#N/A,FALSE,"운반시간"}</definedName>
  </definedNames>
  <calcPr calcId="162913" iterate="1"/>
</workbook>
</file>

<file path=xl/calcChain.xml><?xml version="1.0" encoding="utf-8"?>
<calcChain xmlns="http://schemas.openxmlformats.org/spreadsheetml/2006/main">
  <c r="N32" i="11" l="1"/>
  <c r="E15" i="12"/>
  <c r="F29" i="11"/>
  <c r="D29" i="11"/>
  <c r="G28" i="11"/>
  <c r="L28" i="11" s="1"/>
  <c r="G27" i="11"/>
  <c r="L27" i="11" s="1"/>
  <c r="K26" i="11"/>
  <c r="J26" i="11"/>
  <c r="I26" i="11"/>
  <c r="H26" i="11"/>
  <c r="F26" i="11"/>
  <c r="D26" i="11"/>
  <c r="G26" i="11" s="1"/>
  <c r="G25" i="11"/>
  <c r="L25" i="11" s="1"/>
  <c r="G24" i="11"/>
  <c r="L24" i="11" s="1"/>
  <c r="G23" i="11"/>
  <c r="L23" i="11" s="1"/>
  <c r="G22" i="11"/>
  <c r="L22" i="11" s="1"/>
  <c r="K21" i="11"/>
  <c r="K30" i="11" s="1"/>
  <c r="J21" i="11"/>
  <c r="J15" i="12" s="1"/>
  <c r="I21" i="11"/>
  <c r="H21" i="11"/>
  <c r="N14" i="12" s="1"/>
  <c r="G20" i="11"/>
  <c r="L20" i="11" s="1"/>
  <c r="G19" i="11"/>
  <c r="L19" i="11" s="1"/>
  <c r="G29" i="11" l="1"/>
  <c r="L29" i="11" s="1"/>
  <c r="I30" i="11"/>
  <c r="L26" i="11"/>
  <c r="J10" i="11" s="1"/>
  <c r="O22" i="11"/>
  <c r="O23" i="11"/>
  <c r="O19" i="11"/>
  <c r="O24" i="11"/>
  <c r="O27" i="11"/>
  <c r="O20" i="11"/>
  <c r="O25" i="11"/>
  <c r="O28" i="11"/>
  <c r="F10" i="11"/>
  <c r="J13" i="11"/>
  <c r="F13" i="11"/>
  <c r="H30" i="11"/>
  <c r="E14" i="12"/>
  <c r="J30" i="11"/>
  <c r="J14" i="12"/>
  <c r="G160" i="8" l="1"/>
  <c r="E160" i="8"/>
  <c r="G159" i="8"/>
  <c r="E159" i="8"/>
  <c r="G8" i="8"/>
  <c r="E8" i="8"/>
  <c r="I428" i="6"/>
  <c r="G428" i="6"/>
  <c r="E428" i="6"/>
  <c r="I427" i="6"/>
  <c r="G427" i="6"/>
  <c r="E427" i="6"/>
  <c r="I422" i="6"/>
  <c r="G422" i="6"/>
  <c r="E422" i="6"/>
  <c r="I421" i="6"/>
  <c r="G421" i="6"/>
  <c r="E421" i="6"/>
  <c r="I415" i="6"/>
  <c r="G415" i="6"/>
  <c r="E415" i="6"/>
  <c r="I414" i="6"/>
  <c r="G414" i="6"/>
  <c r="E414" i="6"/>
  <c r="I413" i="6"/>
  <c r="G413" i="6"/>
  <c r="E413" i="6"/>
  <c r="I412" i="6"/>
  <c r="G412" i="6"/>
  <c r="E412" i="6"/>
  <c r="I407" i="6"/>
  <c r="G407" i="6"/>
  <c r="K407" i="6" s="1"/>
  <c r="E407" i="6"/>
  <c r="I406" i="6"/>
  <c r="J406" i="6" s="1"/>
  <c r="J409" i="6" s="1"/>
  <c r="G73" i="7" s="1"/>
  <c r="I397" i="6" s="1"/>
  <c r="J397" i="6" s="1"/>
  <c r="G406" i="6"/>
  <c r="H406" i="6" s="1"/>
  <c r="E406" i="6"/>
  <c r="I401" i="6"/>
  <c r="G401" i="6"/>
  <c r="E401" i="6"/>
  <c r="I399" i="6"/>
  <c r="G399" i="6"/>
  <c r="I398" i="6"/>
  <c r="G398" i="6"/>
  <c r="I393" i="6"/>
  <c r="G393" i="6"/>
  <c r="I392" i="6"/>
  <c r="J392" i="6" s="1"/>
  <c r="G392" i="6"/>
  <c r="I388" i="6"/>
  <c r="J388" i="6" s="1"/>
  <c r="G388" i="6"/>
  <c r="E388" i="6"/>
  <c r="I387" i="6"/>
  <c r="G387" i="6"/>
  <c r="E387" i="6"/>
  <c r="I386" i="6"/>
  <c r="G386" i="6"/>
  <c r="H386" i="6" s="1"/>
  <c r="I382" i="6"/>
  <c r="G382" i="6"/>
  <c r="I378" i="6"/>
  <c r="G378" i="6"/>
  <c r="I374" i="6"/>
  <c r="G374" i="6"/>
  <c r="E374" i="6"/>
  <c r="I373" i="6"/>
  <c r="J373" i="6" s="1"/>
  <c r="G373" i="6"/>
  <c r="E373" i="6"/>
  <c r="I368" i="6"/>
  <c r="G368" i="6"/>
  <c r="I363" i="6"/>
  <c r="G363" i="6"/>
  <c r="E363" i="6"/>
  <c r="I362" i="6"/>
  <c r="G362" i="6"/>
  <c r="E362" i="6"/>
  <c r="I357" i="6"/>
  <c r="G357" i="6"/>
  <c r="I352" i="6"/>
  <c r="G352" i="6"/>
  <c r="E352" i="6"/>
  <c r="I351" i="6"/>
  <c r="G351" i="6"/>
  <c r="E351" i="6"/>
  <c r="I350" i="6"/>
  <c r="G350" i="6"/>
  <c r="E350" i="6"/>
  <c r="I349" i="6"/>
  <c r="G349" i="6"/>
  <c r="E349" i="6"/>
  <c r="I344" i="6"/>
  <c r="G344" i="6"/>
  <c r="I340" i="6"/>
  <c r="G340" i="6"/>
  <c r="I330" i="6"/>
  <c r="G330" i="6"/>
  <c r="H330" i="6" s="1"/>
  <c r="I329" i="6"/>
  <c r="G329" i="6"/>
  <c r="H329" i="6" s="1"/>
  <c r="I325" i="6"/>
  <c r="G325" i="6"/>
  <c r="E325" i="6"/>
  <c r="I324" i="6"/>
  <c r="G324" i="6"/>
  <c r="E324" i="6"/>
  <c r="I323" i="6"/>
  <c r="G323" i="6"/>
  <c r="I319" i="6"/>
  <c r="G319" i="6"/>
  <c r="E319" i="6"/>
  <c r="I318" i="6"/>
  <c r="G318" i="6"/>
  <c r="E318" i="6"/>
  <c r="I248" i="6"/>
  <c r="G248" i="6"/>
  <c r="E248" i="6"/>
  <c r="I244" i="6"/>
  <c r="G244" i="6"/>
  <c r="I242" i="6"/>
  <c r="G242" i="6"/>
  <c r="I219" i="6"/>
  <c r="G219" i="6"/>
  <c r="I154" i="6"/>
  <c r="G154" i="6"/>
  <c r="E154" i="6"/>
  <c r="I147" i="6"/>
  <c r="G147" i="6"/>
  <c r="I112" i="6"/>
  <c r="G112" i="6"/>
  <c r="E112" i="6"/>
  <c r="I105" i="6"/>
  <c r="G105" i="6"/>
  <c r="I90" i="6"/>
  <c r="G90" i="6"/>
  <c r="E90" i="6"/>
  <c r="I83" i="6"/>
  <c r="G83" i="6"/>
  <c r="I55" i="6"/>
  <c r="G55" i="6"/>
  <c r="E55" i="6"/>
  <c r="I48" i="6"/>
  <c r="G48" i="6"/>
  <c r="I23" i="6"/>
  <c r="G23" i="6"/>
  <c r="E23" i="6"/>
  <c r="I22" i="6"/>
  <c r="G22" i="6"/>
  <c r="I18" i="6"/>
  <c r="G18" i="6"/>
  <c r="E18" i="6"/>
  <c r="I13" i="6"/>
  <c r="G13" i="6"/>
  <c r="I12" i="6"/>
  <c r="G12" i="6"/>
  <c r="I11" i="6"/>
  <c r="G11" i="6"/>
  <c r="I10" i="6"/>
  <c r="G10" i="6"/>
  <c r="I9" i="6"/>
  <c r="G9" i="6"/>
  <c r="I8" i="6"/>
  <c r="G8" i="6"/>
  <c r="I7" i="6"/>
  <c r="G7" i="6"/>
  <c r="I6" i="6"/>
  <c r="G6" i="6"/>
  <c r="I5" i="6"/>
  <c r="G5" i="6"/>
  <c r="V43" i="3"/>
  <c r="I8" i="8" s="1"/>
  <c r="O42" i="3"/>
  <c r="E219" i="6" s="1"/>
  <c r="K219" i="6" s="1"/>
  <c r="O32" i="3"/>
  <c r="E392" i="6" s="1"/>
  <c r="O31" i="3"/>
  <c r="E340" i="6" s="1"/>
  <c r="V30" i="3"/>
  <c r="I160" i="8" s="1"/>
  <c r="V29" i="3"/>
  <c r="I159" i="8" s="1"/>
  <c r="O28" i="3"/>
  <c r="E242" i="6" s="1"/>
  <c r="O27" i="3"/>
  <c r="E399" i="6" s="1"/>
  <c r="O26" i="3"/>
  <c r="E398" i="6" s="1"/>
  <c r="O25" i="3"/>
  <c r="E382" i="6" s="1"/>
  <c r="O24" i="3"/>
  <c r="E378" i="6" s="1"/>
  <c r="O23" i="3"/>
  <c r="E344" i="6" s="1"/>
  <c r="O22" i="3"/>
  <c r="E13" i="6" s="1"/>
  <c r="O21" i="3"/>
  <c r="E12" i="6" s="1"/>
  <c r="F12" i="6" s="1"/>
  <c r="O20" i="3"/>
  <c r="E11" i="6" s="1"/>
  <c r="K11" i="6" s="1"/>
  <c r="O19" i="3"/>
  <c r="E8" i="6" s="1"/>
  <c r="K8" i="6" s="1"/>
  <c r="O18" i="3"/>
  <c r="E10" i="6" s="1"/>
  <c r="O17" i="3"/>
  <c r="E9" i="6" s="1"/>
  <c r="O16" i="3"/>
  <c r="E7" i="6" s="1"/>
  <c r="O15" i="3"/>
  <c r="E6" i="6" s="1"/>
  <c r="F6" i="6" s="1"/>
  <c r="O14" i="3"/>
  <c r="E5" i="6" s="1"/>
  <c r="K5" i="6" s="1"/>
  <c r="O13" i="3"/>
  <c r="E147" i="6" s="1"/>
  <c r="O12" i="3"/>
  <c r="E393" i="6" s="1"/>
  <c r="F393" i="6" s="1"/>
  <c r="O11" i="3"/>
  <c r="E330" i="6" s="1"/>
  <c r="F330" i="6" s="1"/>
  <c r="O10" i="3"/>
  <c r="E386" i="6" s="1"/>
  <c r="O9" i="3"/>
  <c r="E323" i="6" s="1"/>
  <c r="O8" i="3"/>
  <c r="E22" i="6" s="1"/>
  <c r="O7" i="3"/>
  <c r="E244" i="6" s="1"/>
  <c r="O6" i="3"/>
  <c r="E368" i="6" s="1"/>
  <c r="O5" i="3"/>
  <c r="E357" i="6" s="1"/>
  <c r="F430" i="6"/>
  <c r="F429" i="6"/>
  <c r="H429" i="6"/>
  <c r="F428" i="6"/>
  <c r="H428" i="6"/>
  <c r="J428" i="6"/>
  <c r="K428" i="6"/>
  <c r="F427" i="6"/>
  <c r="H427" i="6"/>
  <c r="I429" i="6" s="1"/>
  <c r="J429" i="6" s="1"/>
  <c r="J427" i="6"/>
  <c r="K427" i="6"/>
  <c r="F423" i="6"/>
  <c r="H423" i="6"/>
  <c r="F422" i="6"/>
  <c r="H422" i="6"/>
  <c r="H424" i="6" s="1"/>
  <c r="F75" i="7" s="1"/>
  <c r="G257" i="6" s="1"/>
  <c r="H257" i="6" s="1"/>
  <c r="J422" i="6"/>
  <c r="J424" i="6" s="1"/>
  <c r="G75" i="7" s="1"/>
  <c r="I257" i="6" s="1"/>
  <c r="J257" i="6" s="1"/>
  <c r="K422" i="6"/>
  <c r="F421" i="6"/>
  <c r="L421" i="6" s="1"/>
  <c r="H421" i="6"/>
  <c r="I423" i="6" s="1"/>
  <c r="J423" i="6" s="1"/>
  <c r="L423" i="6" s="1"/>
  <c r="J421" i="6"/>
  <c r="K421" i="6"/>
  <c r="H417" i="6"/>
  <c r="J417" i="6"/>
  <c r="F416" i="6"/>
  <c r="H416" i="6"/>
  <c r="F415" i="6"/>
  <c r="H415" i="6"/>
  <c r="J415" i="6"/>
  <c r="K415" i="6"/>
  <c r="F414" i="6"/>
  <c r="H414" i="6"/>
  <c r="J414" i="6"/>
  <c r="K414" i="6"/>
  <c r="F413" i="6"/>
  <c r="H413" i="6"/>
  <c r="I416" i="6" s="1"/>
  <c r="J416" i="6" s="1"/>
  <c r="L416" i="6" s="1"/>
  <c r="J413" i="6"/>
  <c r="K413" i="6"/>
  <c r="F412" i="6"/>
  <c r="H412" i="6"/>
  <c r="H418" i="6" s="1"/>
  <c r="F74" i="7" s="1"/>
  <c r="G243" i="6" s="1"/>
  <c r="H243" i="6" s="1"/>
  <c r="H245" i="6" s="1"/>
  <c r="F39" i="7" s="1"/>
  <c r="G71" i="8" s="1"/>
  <c r="H71" i="8" s="1"/>
  <c r="H91" i="8" s="1"/>
  <c r="G9" i="9" s="1"/>
  <c r="H9" i="9" s="1"/>
  <c r="J412" i="6"/>
  <c r="K412" i="6"/>
  <c r="H408" i="6"/>
  <c r="J408" i="6"/>
  <c r="F407" i="6"/>
  <c r="H407" i="6"/>
  <c r="J407" i="6"/>
  <c r="F406" i="6"/>
  <c r="E402" i="6"/>
  <c r="F402" i="6" s="1"/>
  <c r="H402" i="6"/>
  <c r="J402" i="6"/>
  <c r="F401" i="6"/>
  <c r="H401" i="6"/>
  <c r="J401" i="6"/>
  <c r="H400" i="6"/>
  <c r="J400" i="6"/>
  <c r="H399" i="6"/>
  <c r="J399" i="6"/>
  <c r="H398" i="6"/>
  <c r="J398" i="6"/>
  <c r="H393" i="6"/>
  <c r="H394" i="6" s="1"/>
  <c r="F71" i="7" s="1"/>
  <c r="G214" i="6" s="1"/>
  <c r="H214" i="6" s="1"/>
  <c r="J393" i="6"/>
  <c r="H392" i="6"/>
  <c r="F388" i="6"/>
  <c r="H388" i="6"/>
  <c r="K388" i="6"/>
  <c r="F387" i="6"/>
  <c r="H387" i="6"/>
  <c r="J387" i="6"/>
  <c r="K387" i="6"/>
  <c r="J386" i="6"/>
  <c r="J389" i="6" s="1"/>
  <c r="G70" i="7" s="1"/>
  <c r="I136" i="6" s="1"/>
  <c r="J136" i="6" s="1"/>
  <c r="H383" i="6"/>
  <c r="F69" i="7" s="1"/>
  <c r="H382" i="6"/>
  <c r="J382" i="6"/>
  <c r="J383" i="6" s="1"/>
  <c r="G69" i="7" s="1"/>
  <c r="H378" i="6"/>
  <c r="H379" i="6" s="1"/>
  <c r="F68" i="7" s="1"/>
  <c r="J378" i="6"/>
  <c r="J379" i="6" s="1"/>
  <c r="G68" i="7" s="1"/>
  <c r="I149" i="6" s="1"/>
  <c r="J149" i="6" s="1"/>
  <c r="F374" i="6"/>
  <c r="H374" i="6"/>
  <c r="J374" i="6"/>
  <c r="K374" i="6"/>
  <c r="F373" i="6"/>
  <c r="F375" i="6" s="1"/>
  <c r="H373" i="6"/>
  <c r="H375" i="6" s="1"/>
  <c r="F67" i="7" s="1"/>
  <c r="G106" i="6" s="1"/>
  <c r="H106" i="6" s="1"/>
  <c r="H368" i="6"/>
  <c r="J368" i="6"/>
  <c r="F364" i="6"/>
  <c r="H364" i="6"/>
  <c r="F363" i="6"/>
  <c r="H363" i="6"/>
  <c r="H365" i="6" s="1"/>
  <c r="F65" i="7" s="1"/>
  <c r="J363" i="6"/>
  <c r="J365" i="6" s="1"/>
  <c r="G65" i="7" s="1"/>
  <c r="K363" i="6"/>
  <c r="F362" i="6"/>
  <c r="F365" i="6" s="1"/>
  <c r="H362" i="6"/>
  <c r="I364" i="6" s="1"/>
  <c r="J364" i="6" s="1"/>
  <c r="L364" i="6" s="1"/>
  <c r="J362" i="6"/>
  <c r="K362" i="6"/>
  <c r="H357" i="6"/>
  <c r="J357" i="6"/>
  <c r="H353" i="6"/>
  <c r="J353" i="6"/>
  <c r="F352" i="6"/>
  <c r="H352" i="6"/>
  <c r="J352" i="6"/>
  <c r="K352" i="6"/>
  <c r="F351" i="6"/>
  <c r="H351" i="6"/>
  <c r="J351" i="6"/>
  <c r="K351" i="6"/>
  <c r="F350" i="6"/>
  <c r="H350" i="6"/>
  <c r="J350" i="6"/>
  <c r="J354" i="6" s="1"/>
  <c r="G63" i="7" s="1"/>
  <c r="I336" i="6" s="1"/>
  <c r="J336" i="6" s="1"/>
  <c r="K350" i="6"/>
  <c r="F349" i="6"/>
  <c r="H349" i="6"/>
  <c r="J349" i="6"/>
  <c r="K349" i="6"/>
  <c r="H345" i="6"/>
  <c r="J345" i="6"/>
  <c r="H344" i="6"/>
  <c r="H346" i="6" s="1"/>
  <c r="F62" i="7" s="1"/>
  <c r="G335" i="6" s="1"/>
  <c r="H335" i="6" s="1"/>
  <c r="J344" i="6"/>
  <c r="J346" i="6" s="1"/>
  <c r="G62" i="7" s="1"/>
  <c r="I335" i="6" s="1"/>
  <c r="J335" i="6" s="1"/>
  <c r="H340" i="6"/>
  <c r="H341" i="6" s="1"/>
  <c r="F61" i="7" s="1"/>
  <c r="G334" i="6" s="1"/>
  <c r="H334" i="6" s="1"/>
  <c r="J340" i="6"/>
  <c r="J341" i="6" s="1"/>
  <c r="G61" i="7" s="1"/>
  <c r="I334" i="6" s="1"/>
  <c r="J334" i="6" s="1"/>
  <c r="J330" i="6"/>
  <c r="J331" i="6" s="1"/>
  <c r="G59" i="7" s="1"/>
  <c r="I142" i="6" s="1"/>
  <c r="J142" i="6" s="1"/>
  <c r="J329" i="6"/>
  <c r="F325" i="6"/>
  <c r="H325" i="6"/>
  <c r="J325" i="6"/>
  <c r="K325" i="6"/>
  <c r="F324" i="6"/>
  <c r="H324" i="6"/>
  <c r="J324" i="6"/>
  <c r="J326" i="6" s="1"/>
  <c r="G58" i="7" s="1"/>
  <c r="I230" i="6" s="1"/>
  <c r="J230" i="6" s="1"/>
  <c r="K324" i="6"/>
  <c r="H323" i="6"/>
  <c r="H326" i="6" s="1"/>
  <c r="F58" i="7" s="1"/>
  <c r="G204" i="6" s="1"/>
  <c r="H204" i="6" s="1"/>
  <c r="J323" i="6"/>
  <c r="F320" i="6"/>
  <c r="F319" i="6"/>
  <c r="H319" i="6"/>
  <c r="J319" i="6"/>
  <c r="K319" i="6"/>
  <c r="F318" i="6"/>
  <c r="H318" i="6"/>
  <c r="H320" i="6" s="1"/>
  <c r="F57" i="7" s="1"/>
  <c r="G14" i="6" s="1"/>
  <c r="H14" i="6" s="1"/>
  <c r="J318" i="6"/>
  <c r="K318" i="6"/>
  <c r="J249" i="6"/>
  <c r="G40" i="7" s="1"/>
  <c r="I93" i="8" s="1"/>
  <c r="J93" i="8" s="1"/>
  <c r="J113" i="8" s="1"/>
  <c r="I10" i="9" s="1"/>
  <c r="J10" i="9" s="1"/>
  <c r="F248" i="6"/>
  <c r="F249" i="6" s="1"/>
  <c r="H248" i="6"/>
  <c r="H249" i="6" s="1"/>
  <c r="F40" i="7" s="1"/>
  <c r="G93" i="8" s="1"/>
  <c r="H93" i="8" s="1"/>
  <c r="H113" i="8" s="1"/>
  <c r="G10" i="9" s="1"/>
  <c r="H10" i="9" s="1"/>
  <c r="J248" i="6"/>
  <c r="K248" i="6"/>
  <c r="H244" i="6"/>
  <c r="J244" i="6"/>
  <c r="H242" i="6"/>
  <c r="J242" i="6"/>
  <c r="H220" i="6"/>
  <c r="F35" i="7" s="1"/>
  <c r="G55" i="8" s="1"/>
  <c r="H55" i="8" s="1"/>
  <c r="F219" i="6"/>
  <c r="F220" i="6" s="1"/>
  <c r="H219" i="6"/>
  <c r="J219" i="6"/>
  <c r="J220" i="6" s="1"/>
  <c r="G35" i="7" s="1"/>
  <c r="I55" i="8" s="1"/>
  <c r="F155" i="6"/>
  <c r="F154" i="6"/>
  <c r="H154" i="6"/>
  <c r="H155" i="6" s="1"/>
  <c r="F25" i="7" s="1"/>
  <c r="G45" i="8" s="1"/>
  <c r="H45" i="8" s="1"/>
  <c r="J154" i="6"/>
  <c r="J155" i="6" s="1"/>
  <c r="G25" i="7" s="1"/>
  <c r="I45" i="8" s="1"/>
  <c r="J45" i="8" s="1"/>
  <c r="K154" i="6"/>
  <c r="F147" i="6"/>
  <c r="H147" i="6"/>
  <c r="J147" i="6"/>
  <c r="K147" i="6"/>
  <c r="F139" i="6"/>
  <c r="H139" i="6"/>
  <c r="J139" i="6"/>
  <c r="K139" i="6"/>
  <c r="H132" i="6"/>
  <c r="J132" i="6"/>
  <c r="F113" i="6"/>
  <c r="F112" i="6"/>
  <c r="H112" i="6"/>
  <c r="H113" i="6" s="1"/>
  <c r="F19" i="7" s="1"/>
  <c r="G39" i="8" s="1"/>
  <c r="J112" i="6"/>
  <c r="J113" i="6" s="1"/>
  <c r="G19" i="7" s="1"/>
  <c r="I39" i="8" s="1"/>
  <c r="J39" i="8" s="1"/>
  <c r="K112" i="6"/>
  <c r="H105" i="6"/>
  <c r="J105" i="6"/>
  <c r="F97" i="6"/>
  <c r="H97" i="6"/>
  <c r="J97" i="6"/>
  <c r="K97" i="6"/>
  <c r="H91" i="6"/>
  <c r="F16" i="7" s="1"/>
  <c r="G36" i="8" s="1"/>
  <c r="H36" i="8" s="1"/>
  <c r="F90" i="6"/>
  <c r="F91" i="6" s="1"/>
  <c r="H90" i="6"/>
  <c r="J90" i="6"/>
  <c r="J91" i="6" s="1"/>
  <c r="G16" i="7" s="1"/>
  <c r="I36" i="8" s="1"/>
  <c r="J36" i="8" s="1"/>
  <c r="K90" i="6"/>
  <c r="H83" i="6"/>
  <c r="J83" i="6"/>
  <c r="F75" i="6"/>
  <c r="L75" i="6" s="1"/>
  <c r="H75" i="6"/>
  <c r="J75" i="6"/>
  <c r="K75" i="6"/>
  <c r="H56" i="6"/>
  <c r="F11" i="7" s="1"/>
  <c r="G31" i="8" s="1"/>
  <c r="F55" i="6"/>
  <c r="F56" i="6" s="1"/>
  <c r="H55" i="6"/>
  <c r="J55" i="6"/>
  <c r="J56" i="6" s="1"/>
  <c r="G11" i="7" s="1"/>
  <c r="I31" i="8" s="1"/>
  <c r="K55" i="6"/>
  <c r="H48" i="6"/>
  <c r="J48" i="6"/>
  <c r="F23" i="6"/>
  <c r="H23" i="6"/>
  <c r="J23" i="6"/>
  <c r="K23" i="6"/>
  <c r="H22" i="6"/>
  <c r="H24" i="6" s="1"/>
  <c r="F6" i="7" s="1"/>
  <c r="G7" i="8" s="1"/>
  <c r="J22" i="6"/>
  <c r="J24" i="6" s="1"/>
  <c r="G6" i="7" s="1"/>
  <c r="I7" i="8" s="1"/>
  <c r="F19" i="6"/>
  <c r="H19" i="6"/>
  <c r="F5" i="7" s="1"/>
  <c r="G6" i="8" s="1"/>
  <c r="H6" i="8" s="1"/>
  <c r="J19" i="6"/>
  <c r="G5" i="7" s="1"/>
  <c r="I6" i="8" s="1"/>
  <c r="J6" i="8" s="1"/>
  <c r="F18" i="6"/>
  <c r="H18" i="6"/>
  <c r="J18" i="6"/>
  <c r="K18" i="6"/>
  <c r="F13" i="6"/>
  <c r="H13" i="6"/>
  <c r="J13" i="6"/>
  <c r="H12" i="6"/>
  <c r="J12" i="6"/>
  <c r="K12" i="6"/>
  <c r="F11" i="6"/>
  <c r="H11" i="6"/>
  <c r="J11" i="6"/>
  <c r="H10" i="6"/>
  <c r="J10" i="6"/>
  <c r="F9" i="6"/>
  <c r="H9" i="6"/>
  <c r="J9" i="6"/>
  <c r="K9" i="6"/>
  <c r="F8" i="6"/>
  <c r="H8" i="6"/>
  <c r="J8" i="6"/>
  <c r="H7" i="6"/>
  <c r="J7" i="6"/>
  <c r="H6" i="6"/>
  <c r="J6" i="6"/>
  <c r="K6" i="6"/>
  <c r="F5" i="6"/>
  <c r="H5" i="6"/>
  <c r="J5" i="6"/>
  <c r="F160" i="8"/>
  <c r="H160" i="8"/>
  <c r="J160" i="8"/>
  <c r="F159" i="8"/>
  <c r="H159" i="8"/>
  <c r="J55" i="8"/>
  <c r="H39" i="8"/>
  <c r="H31" i="8"/>
  <c r="J31" i="8"/>
  <c r="F8" i="8"/>
  <c r="H8" i="8"/>
  <c r="J8" i="8"/>
  <c r="K8" i="8"/>
  <c r="H7" i="8"/>
  <c r="J7" i="8"/>
  <c r="I358" i="6" l="1"/>
  <c r="J358" i="6" s="1"/>
  <c r="J359" i="6" s="1"/>
  <c r="G64" i="7" s="1"/>
  <c r="I166" i="6" s="1"/>
  <c r="J166" i="6" s="1"/>
  <c r="I369" i="6"/>
  <c r="J369" i="6" s="1"/>
  <c r="J370" i="6" s="1"/>
  <c r="G66" i="7" s="1"/>
  <c r="K244" i="6"/>
  <c r="F244" i="6"/>
  <c r="L244" i="6" s="1"/>
  <c r="F382" i="6"/>
  <c r="F383" i="6" s="1"/>
  <c r="K382" i="6"/>
  <c r="K340" i="6"/>
  <c r="F340" i="6"/>
  <c r="F341" i="6" s="1"/>
  <c r="L341" i="6" s="1"/>
  <c r="F22" i="6"/>
  <c r="K22" i="6"/>
  <c r="K398" i="6"/>
  <c r="F398" i="6"/>
  <c r="F323" i="6"/>
  <c r="F326" i="6" s="1"/>
  <c r="E58" i="7" s="1"/>
  <c r="E211" i="6" s="1"/>
  <c r="K323" i="6"/>
  <c r="F399" i="6"/>
  <c r="K399" i="6"/>
  <c r="L160" i="8"/>
  <c r="F386" i="6"/>
  <c r="F389" i="6" s="1"/>
  <c r="K386" i="6"/>
  <c r="K7" i="6"/>
  <c r="F7" i="6"/>
  <c r="L7" i="6" s="1"/>
  <c r="F242" i="6"/>
  <c r="L242" i="6" s="1"/>
  <c r="K242" i="6"/>
  <c r="G358" i="6"/>
  <c r="H358" i="6" s="1"/>
  <c r="H359" i="6" s="1"/>
  <c r="F64" i="7" s="1"/>
  <c r="G34" i="6" s="1"/>
  <c r="H34" i="6" s="1"/>
  <c r="G369" i="6"/>
  <c r="H369" i="6" s="1"/>
  <c r="F392" i="6"/>
  <c r="F394" i="6" s="1"/>
  <c r="L394" i="6" s="1"/>
  <c r="K392" i="6"/>
  <c r="H15" i="6"/>
  <c r="F4" i="7" s="1"/>
  <c r="G5" i="8" s="1"/>
  <c r="H5" i="8" s="1"/>
  <c r="H25" i="8" s="1"/>
  <c r="G7" i="9" s="1"/>
  <c r="H7" i="9" s="1"/>
  <c r="F357" i="6"/>
  <c r="K357" i="6"/>
  <c r="F344" i="6"/>
  <c r="K344" i="6"/>
  <c r="J159" i="8"/>
  <c r="L159" i="8" s="1"/>
  <c r="L179" i="8" s="1"/>
  <c r="K159" i="8"/>
  <c r="F368" i="6"/>
  <c r="K368" i="6"/>
  <c r="K10" i="6"/>
  <c r="F10" i="6"/>
  <c r="L10" i="6" s="1"/>
  <c r="F378" i="6"/>
  <c r="F379" i="6" s="1"/>
  <c r="E68" i="7" s="1"/>
  <c r="E85" i="6" s="1"/>
  <c r="F85" i="6" s="1"/>
  <c r="L85" i="6" s="1"/>
  <c r="K378" i="6"/>
  <c r="E353" i="6"/>
  <c r="F353" i="6" s="1"/>
  <c r="L422" i="6"/>
  <c r="E48" i="6"/>
  <c r="E83" i="6"/>
  <c r="E105" i="6"/>
  <c r="L402" i="6"/>
  <c r="K393" i="6"/>
  <c r="K13" i="6"/>
  <c r="J403" i="6"/>
  <c r="G72" i="7" s="1"/>
  <c r="I215" i="6" s="1"/>
  <c r="J215" i="6" s="1"/>
  <c r="L18" i="6"/>
  <c r="L90" i="6"/>
  <c r="L97" i="6"/>
  <c r="H370" i="6"/>
  <c r="F66" i="7" s="1"/>
  <c r="L427" i="6"/>
  <c r="E329" i="6"/>
  <c r="F329" i="6" s="1"/>
  <c r="F331" i="6" s="1"/>
  <c r="E59" i="7" s="1"/>
  <c r="L139" i="6"/>
  <c r="J320" i="6"/>
  <c r="G57" i="7" s="1"/>
  <c r="I14" i="6" s="1"/>
  <c r="J14" i="6" s="1"/>
  <c r="J15" i="6" s="1"/>
  <c r="G4" i="7" s="1"/>
  <c r="I5" i="8" s="1"/>
  <c r="J5" i="8" s="1"/>
  <c r="J25" i="8" s="1"/>
  <c r="I7" i="9" s="1"/>
  <c r="J7" i="9" s="1"/>
  <c r="L407" i="6"/>
  <c r="H430" i="6"/>
  <c r="F76" i="7" s="1"/>
  <c r="J394" i="6"/>
  <c r="G71" i="7" s="1"/>
  <c r="I214" i="6" s="1"/>
  <c r="J214" i="6" s="1"/>
  <c r="K401" i="6"/>
  <c r="K160" i="8"/>
  <c r="J179" i="8"/>
  <c r="I13" i="9" s="1"/>
  <c r="J13" i="9" s="1"/>
  <c r="H179" i="8"/>
  <c r="G13" i="9" s="1"/>
  <c r="H13" i="9" s="1"/>
  <c r="F179" i="8"/>
  <c r="E13" i="9" s="1"/>
  <c r="L8" i="8"/>
  <c r="L428" i="6"/>
  <c r="L429" i="6"/>
  <c r="J430" i="6"/>
  <c r="G76" i="7" s="1"/>
  <c r="G306" i="6"/>
  <c r="H306" i="6" s="1"/>
  <c r="H307" i="6" s="1"/>
  <c r="F54" i="7" s="1"/>
  <c r="G149" i="8" s="1"/>
  <c r="H149" i="8" s="1"/>
  <c r="G290" i="6"/>
  <c r="H290" i="6" s="1"/>
  <c r="H291" i="6" s="1"/>
  <c r="F50" i="7" s="1"/>
  <c r="G145" i="8" s="1"/>
  <c r="H145" i="8" s="1"/>
  <c r="G274" i="6"/>
  <c r="H274" i="6" s="1"/>
  <c r="H275" i="6" s="1"/>
  <c r="F46" i="7" s="1"/>
  <c r="G141" i="8" s="1"/>
  <c r="H141" i="8" s="1"/>
  <c r="G258" i="6"/>
  <c r="H258" i="6" s="1"/>
  <c r="G302" i="6"/>
  <c r="H302" i="6" s="1"/>
  <c r="H303" i="6" s="1"/>
  <c r="F53" i="7" s="1"/>
  <c r="G148" i="8" s="1"/>
  <c r="H148" i="8" s="1"/>
  <c r="G286" i="6"/>
  <c r="H286" i="6" s="1"/>
  <c r="H287" i="6" s="1"/>
  <c r="F49" i="7" s="1"/>
  <c r="G144" i="8" s="1"/>
  <c r="H144" i="8" s="1"/>
  <c r="G270" i="6"/>
  <c r="H270" i="6" s="1"/>
  <c r="H271" i="6" s="1"/>
  <c r="F45" i="7" s="1"/>
  <c r="G140" i="8" s="1"/>
  <c r="H140" i="8" s="1"/>
  <c r="H157" i="8" s="1"/>
  <c r="G12" i="9" s="1"/>
  <c r="H12" i="9" s="1"/>
  <c r="G314" i="6"/>
  <c r="H314" i="6" s="1"/>
  <c r="H315" i="6" s="1"/>
  <c r="F56" i="7" s="1"/>
  <c r="G151" i="8" s="1"/>
  <c r="H151" i="8" s="1"/>
  <c r="G298" i="6"/>
  <c r="H298" i="6" s="1"/>
  <c r="H299" i="6" s="1"/>
  <c r="F52" i="7" s="1"/>
  <c r="G147" i="8" s="1"/>
  <c r="H147" i="8" s="1"/>
  <c r="G282" i="6"/>
  <c r="H282" i="6" s="1"/>
  <c r="H283" i="6" s="1"/>
  <c r="F48" i="7" s="1"/>
  <c r="G143" i="8" s="1"/>
  <c r="H143" i="8" s="1"/>
  <c r="G266" i="6"/>
  <c r="H266" i="6" s="1"/>
  <c r="H267" i="6" s="1"/>
  <c r="F44" i="7" s="1"/>
  <c r="G139" i="8" s="1"/>
  <c r="H139" i="8" s="1"/>
  <c r="G310" i="6"/>
  <c r="H310" i="6" s="1"/>
  <c r="H311" i="6" s="1"/>
  <c r="F55" i="7" s="1"/>
  <c r="G150" i="8" s="1"/>
  <c r="H150" i="8" s="1"/>
  <c r="G294" i="6"/>
  <c r="H294" i="6" s="1"/>
  <c r="H295" i="6" s="1"/>
  <c r="F51" i="7" s="1"/>
  <c r="G146" i="8" s="1"/>
  <c r="H146" i="8" s="1"/>
  <c r="G278" i="6"/>
  <c r="H278" i="6" s="1"/>
  <c r="H279" i="6" s="1"/>
  <c r="F47" i="7" s="1"/>
  <c r="G142" i="8" s="1"/>
  <c r="H142" i="8" s="1"/>
  <c r="G262" i="6"/>
  <c r="H262" i="6" s="1"/>
  <c r="H263" i="6" s="1"/>
  <c r="F43" i="7" s="1"/>
  <c r="G138" i="8" s="1"/>
  <c r="H138" i="8" s="1"/>
  <c r="H259" i="6"/>
  <c r="F42" i="7" s="1"/>
  <c r="G137" i="8" s="1"/>
  <c r="H137" i="8" s="1"/>
  <c r="E76" i="7"/>
  <c r="F424" i="6"/>
  <c r="L424" i="6" s="1"/>
  <c r="L415" i="6"/>
  <c r="L414" i="6"/>
  <c r="L413" i="6"/>
  <c r="E417" i="6"/>
  <c r="F417" i="6" s="1"/>
  <c r="L412" i="6"/>
  <c r="J418" i="6"/>
  <c r="G74" i="7" s="1"/>
  <c r="I243" i="6" s="1"/>
  <c r="J243" i="6" s="1"/>
  <c r="J245" i="6" s="1"/>
  <c r="G39" i="7" s="1"/>
  <c r="I71" i="8" s="1"/>
  <c r="J71" i="8" s="1"/>
  <c r="J91" i="8" s="1"/>
  <c r="I9" i="9" s="1"/>
  <c r="J9" i="9" s="1"/>
  <c r="H409" i="6"/>
  <c r="F73" i="7" s="1"/>
  <c r="G397" i="6" s="1"/>
  <c r="H397" i="6" s="1"/>
  <c r="H403" i="6" s="1"/>
  <c r="F72" i="7" s="1"/>
  <c r="G215" i="6" s="1"/>
  <c r="H215" i="6" s="1"/>
  <c r="E408" i="6"/>
  <c r="F408" i="6" s="1"/>
  <c r="K406" i="6"/>
  <c r="L406" i="6"/>
  <c r="L401" i="6"/>
  <c r="L399" i="6"/>
  <c r="L398" i="6"/>
  <c r="L393" i="6"/>
  <c r="L388" i="6"/>
  <c r="L387" i="6"/>
  <c r="I66" i="6"/>
  <c r="J66" i="6" s="1"/>
  <c r="I94" i="6"/>
  <c r="J94" i="6" s="1"/>
  <c r="I72" i="6"/>
  <c r="J72" i="6" s="1"/>
  <c r="L386" i="6"/>
  <c r="H389" i="6"/>
  <c r="F70" i="7" s="1"/>
  <c r="E70" i="7"/>
  <c r="I150" i="6"/>
  <c r="J150" i="6" s="1"/>
  <c r="I51" i="6"/>
  <c r="J51" i="6" s="1"/>
  <c r="I108" i="6"/>
  <c r="J108" i="6" s="1"/>
  <c r="I86" i="6"/>
  <c r="J86" i="6" s="1"/>
  <c r="L382" i="6"/>
  <c r="G86" i="6"/>
  <c r="H86" i="6" s="1"/>
  <c r="G150" i="6"/>
  <c r="H150" i="6" s="1"/>
  <c r="G108" i="6"/>
  <c r="H108" i="6" s="1"/>
  <c r="G51" i="6"/>
  <c r="H51" i="6" s="1"/>
  <c r="L383" i="6"/>
  <c r="E69" i="7"/>
  <c r="I107" i="6"/>
  <c r="J107" i="6" s="1"/>
  <c r="L378" i="6"/>
  <c r="I50" i="6"/>
  <c r="J50" i="6" s="1"/>
  <c r="I85" i="6"/>
  <c r="J85" i="6" s="1"/>
  <c r="G107" i="6"/>
  <c r="H107" i="6" s="1"/>
  <c r="G149" i="6"/>
  <c r="H149" i="6" s="1"/>
  <c r="G85" i="6"/>
  <c r="H85" i="6" s="1"/>
  <c r="G50" i="6"/>
  <c r="H50" i="6" s="1"/>
  <c r="H109" i="6"/>
  <c r="F18" i="7" s="1"/>
  <c r="G38" i="8" s="1"/>
  <c r="H38" i="8" s="1"/>
  <c r="E149" i="6"/>
  <c r="E107" i="6"/>
  <c r="J375" i="6"/>
  <c r="G67" i="7" s="1"/>
  <c r="I49" i="6" s="1"/>
  <c r="J49" i="6" s="1"/>
  <c r="J52" i="6" s="1"/>
  <c r="G10" i="7" s="1"/>
  <c r="I30" i="8" s="1"/>
  <c r="J30" i="8" s="1"/>
  <c r="L374" i="6"/>
  <c r="K373" i="6"/>
  <c r="G148" i="6"/>
  <c r="H148" i="6" s="1"/>
  <c r="G49" i="6"/>
  <c r="H49" i="6" s="1"/>
  <c r="L373" i="6"/>
  <c r="G84" i="6"/>
  <c r="H84" i="6" s="1"/>
  <c r="G212" i="6"/>
  <c r="H212" i="6" s="1"/>
  <c r="G43" i="6"/>
  <c r="H43" i="6" s="1"/>
  <c r="G199" i="6"/>
  <c r="H199" i="6" s="1"/>
  <c r="G95" i="6"/>
  <c r="H95" i="6" s="1"/>
  <c r="G193" i="6"/>
  <c r="H193" i="6" s="1"/>
  <c r="G67" i="6"/>
  <c r="H67" i="6" s="1"/>
  <c r="G187" i="6"/>
  <c r="H187" i="6" s="1"/>
  <c r="G137" i="6"/>
  <c r="H137" i="6" s="1"/>
  <c r="G73" i="6"/>
  <c r="H73" i="6" s="1"/>
  <c r="L368" i="6"/>
  <c r="L363" i="6"/>
  <c r="L365" i="6"/>
  <c r="L362" i="6"/>
  <c r="G141" i="6"/>
  <c r="H141" i="6" s="1"/>
  <c r="G117" i="6"/>
  <c r="H117" i="6" s="1"/>
  <c r="G77" i="6"/>
  <c r="H77" i="6" s="1"/>
  <c r="G224" i="6"/>
  <c r="H224" i="6" s="1"/>
  <c r="I173" i="6"/>
  <c r="J173" i="6" s="1"/>
  <c r="I60" i="6"/>
  <c r="J60" i="6" s="1"/>
  <c r="I180" i="6"/>
  <c r="J180" i="6" s="1"/>
  <c r="I224" i="6"/>
  <c r="J224" i="6" s="1"/>
  <c r="I205" i="6"/>
  <c r="J205" i="6" s="1"/>
  <c r="I99" i="6"/>
  <c r="J99" i="6" s="1"/>
  <c r="I34" i="6"/>
  <c r="J34" i="6" s="1"/>
  <c r="I117" i="6"/>
  <c r="J117" i="6" s="1"/>
  <c r="I141" i="6"/>
  <c r="J141" i="6" s="1"/>
  <c r="I159" i="6"/>
  <c r="J159" i="6" s="1"/>
  <c r="L357" i="6"/>
  <c r="I77" i="6"/>
  <c r="J77" i="6" s="1"/>
  <c r="G99" i="6"/>
  <c r="H99" i="6" s="1"/>
  <c r="G180" i="6"/>
  <c r="H180" i="6" s="1"/>
  <c r="G159" i="6"/>
  <c r="H159" i="6" s="1"/>
  <c r="G60" i="6"/>
  <c r="H60" i="6" s="1"/>
  <c r="G205" i="6"/>
  <c r="H205" i="6" s="1"/>
  <c r="G166" i="6"/>
  <c r="H166" i="6" s="1"/>
  <c r="G173" i="6"/>
  <c r="H173" i="6" s="1"/>
  <c r="L352" i="6"/>
  <c r="L351" i="6"/>
  <c r="L353" i="6"/>
  <c r="F354" i="6"/>
  <c r="E63" i="7" s="1"/>
  <c r="H354" i="6"/>
  <c r="F63" i="7" s="1"/>
  <c r="G253" i="6" s="1"/>
  <c r="H253" i="6" s="1"/>
  <c r="H254" i="6" s="1"/>
  <c r="F41" i="7" s="1"/>
  <c r="G115" i="8" s="1"/>
  <c r="H115" i="8" s="1"/>
  <c r="H135" i="8" s="1"/>
  <c r="G11" i="9" s="1"/>
  <c r="H11" i="9" s="1"/>
  <c r="L350" i="6"/>
  <c r="I253" i="6"/>
  <c r="J253" i="6" s="1"/>
  <c r="J254" i="6" s="1"/>
  <c r="G41" i="7" s="1"/>
  <c r="I115" i="8" s="1"/>
  <c r="J115" i="8" s="1"/>
  <c r="J135" i="8" s="1"/>
  <c r="I11" i="9" s="1"/>
  <c r="J11" i="9" s="1"/>
  <c r="J337" i="6"/>
  <c r="G60" i="7" s="1"/>
  <c r="I138" i="6" s="1"/>
  <c r="J138" i="6" s="1"/>
  <c r="L349" i="6"/>
  <c r="I252" i="6"/>
  <c r="J252" i="6" s="1"/>
  <c r="L344" i="6"/>
  <c r="G252" i="6"/>
  <c r="H252" i="6" s="1"/>
  <c r="L340" i="6"/>
  <c r="E61" i="7"/>
  <c r="K330" i="6"/>
  <c r="L330" i="6"/>
  <c r="I35" i="6"/>
  <c r="J35" i="6" s="1"/>
  <c r="I61" i="6"/>
  <c r="J61" i="6" s="1"/>
  <c r="I100" i="6"/>
  <c r="J100" i="6" s="1"/>
  <c r="I225" i="6"/>
  <c r="J225" i="6" s="1"/>
  <c r="I237" i="6"/>
  <c r="J237" i="6" s="1"/>
  <c r="I28" i="6"/>
  <c r="J28" i="6" s="1"/>
  <c r="I78" i="6"/>
  <c r="J78" i="6" s="1"/>
  <c r="I181" i="6"/>
  <c r="J181" i="6" s="1"/>
  <c r="I124" i="6"/>
  <c r="J124" i="6" s="1"/>
  <c r="I174" i="6"/>
  <c r="J174" i="6" s="1"/>
  <c r="I206" i="6"/>
  <c r="J206" i="6" s="1"/>
  <c r="I167" i="6"/>
  <c r="J167" i="6" s="1"/>
  <c r="I41" i="6"/>
  <c r="J41" i="6" s="1"/>
  <c r="I160" i="6"/>
  <c r="J160" i="6" s="1"/>
  <c r="I231" i="6"/>
  <c r="J231" i="6" s="1"/>
  <c r="I118" i="6"/>
  <c r="J118" i="6" s="1"/>
  <c r="I130" i="6"/>
  <c r="J130" i="6" s="1"/>
  <c r="H331" i="6"/>
  <c r="F59" i="7" s="1"/>
  <c r="L325" i="6"/>
  <c r="L324" i="6"/>
  <c r="I27" i="6"/>
  <c r="J27" i="6" s="1"/>
  <c r="I165" i="6"/>
  <c r="J165" i="6" s="1"/>
  <c r="I40" i="6"/>
  <c r="J40" i="6" s="1"/>
  <c r="I76" i="6"/>
  <c r="J76" i="6" s="1"/>
  <c r="I172" i="6"/>
  <c r="J172" i="6" s="1"/>
  <c r="I98" i="6"/>
  <c r="J98" i="6" s="1"/>
  <c r="I204" i="6"/>
  <c r="J204" i="6" s="1"/>
  <c r="L323" i="6"/>
  <c r="I116" i="6"/>
  <c r="J116" i="6" s="1"/>
  <c r="I179" i="6"/>
  <c r="J179" i="6" s="1"/>
  <c r="I198" i="6"/>
  <c r="J198" i="6" s="1"/>
  <c r="I59" i="6"/>
  <c r="J59" i="6" s="1"/>
  <c r="I129" i="6"/>
  <c r="J129" i="6" s="1"/>
  <c r="I140" i="6"/>
  <c r="J140" i="6" s="1"/>
  <c r="I192" i="6"/>
  <c r="J192" i="6" s="1"/>
  <c r="I211" i="6"/>
  <c r="J211" i="6" s="1"/>
  <c r="I223" i="6"/>
  <c r="J223" i="6" s="1"/>
  <c r="I123" i="6"/>
  <c r="J123" i="6" s="1"/>
  <c r="I158" i="6"/>
  <c r="J158" i="6" s="1"/>
  <c r="I186" i="6"/>
  <c r="J186" i="6" s="1"/>
  <c r="I236" i="6"/>
  <c r="J236" i="6" s="1"/>
  <c r="I33" i="6"/>
  <c r="J33" i="6" s="1"/>
  <c r="G76" i="6"/>
  <c r="H76" i="6" s="1"/>
  <c r="G123" i="6"/>
  <c r="H123" i="6" s="1"/>
  <c r="G129" i="6"/>
  <c r="H129" i="6" s="1"/>
  <c r="G140" i="6"/>
  <c r="H140" i="6" s="1"/>
  <c r="G172" i="6"/>
  <c r="H172" i="6" s="1"/>
  <c r="G211" i="6"/>
  <c r="H211" i="6" s="1"/>
  <c r="L326" i="6"/>
  <c r="G27" i="6"/>
  <c r="H27" i="6" s="1"/>
  <c r="G33" i="6"/>
  <c r="H33" i="6" s="1"/>
  <c r="G59" i="6"/>
  <c r="H59" i="6" s="1"/>
  <c r="G98" i="6"/>
  <c r="H98" i="6" s="1"/>
  <c r="G158" i="6"/>
  <c r="H158" i="6" s="1"/>
  <c r="G223" i="6"/>
  <c r="H223" i="6" s="1"/>
  <c r="G179" i="6"/>
  <c r="H179" i="6" s="1"/>
  <c r="G116" i="6"/>
  <c r="H116" i="6" s="1"/>
  <c r="G40" i="6"/>
  <c r="H40" i="6" s="1"/>
  <c r="G165" i="6"/>
  <c r="H165" i="6" s="1"/>
  <c r="G230" i="6"/>
  <c r="H230" i="6" s="1"/>
  <c r="G236" i="6"/>
  <c r="H236" i="6" s="1"/>
  <c r="G186" i="6"/>
  <c r="H186" i="6" s="1"/>
  <c r="G192" i="6"/>
  <c r="H192" i="6" s="1"/>
  <c r="G198" i="6"/>
  <c r="H198" i="6" s="1"/>
  <c r="F211" i="6"/>
  <c r="K211" i="6"/>
  <c r="E158" i="6"/>
  <c r="E172" i="6"/>
  <c r="E186" i="6"/>
  <c r="E59" i="6"/>
  <c r="E192" i="6"/>
  <c r="E223" i="6"/>
  <c r="E123" i="6"/>
  <c r="E198" i="6"/>
  <c r="E40" i="6"/>
  <c r="E98" i="6"/>
  <c r="E129" i="6"/>
  <c r="E204" i="6"/>
  <c r="E165" i="6"/>
  <c r="E179" i="6"/>
  <c r="E140" i="6"/>
  <c r="E230" i="6"/>
  <c r="E27" i="6"/>
  <c r="E116" i="6"/>
  <c r="E236" i="6"/>
  <c r="E33" i="6"/>
  <c r="E76" i="6"/>
  <c r="L319" i="6"/>
  <c r="L318" i="6"/>
  <c r="E57" i="7"/>
  <c r="E14" i="6" s="1"/>
  <c r="L248" i="6"/>
  <c r="L249" i="6"/>
  <c r="E40" i="7"/>
  <c r="L219" i="6"/>
  <c r="L220" i="6"/>
  <c r="E35" i="7"/>
  <c r="L154" i="6"/>
  <c r="L155" i="6"/>
  <c r="E25" i="7"/>
  <c r="E45" i="8" s="1"/>
  <c r="L147" i="6"/>
  <c r="L112" i="6"/>
  <c r="L113" i="6"/>
  <c r="L91" i="6"/>
  <c r="L56" i="6"/>
  <c r="E11" i="7"/>
  <c r="E31" i="8" s="1"/>
  <c r="L55" i="6"/>
  <c r="L23" i="6"/>
  <c r="L19" i="6"/>
  <c r="L13" i="6"/>
  <c r="L12" i="6"/>
  <c r="L11" i="6"/>
  <c r="L9" i="6"/>
  <c r="L8" i="6"/>
  <c r="L6" i="6"/>
  <c r="L5" i="6"/>
  <c r="K429" i="6"/>
  <c r="K423" i="6"/>
  <c r="K416" i="6"/>
  <c r="K402" i="6"/>
  <c r="E71" i="7"/>
  <c r="H68" i="7"/>
  <c r="E67" i="7"/>
  <c r="E65" i="7"/>
  <c r="E369" i="6" s="1"/>
  <c r="K364" i="6"/>
  <c r="K353" i="6"/>
  <c r="H58" i="7"/>
  <c r="H25" i="7"/>
  <c r="E19" i="7"/>
  <c r="E16" i="7"/>
  <c r="E5" i="7"/>
  <c r="I187" i="6" l="1"/>
  <c r="J187" i="6" s="1"/>
  <c r="I199" i="6"/>
  <c r="J199" i="6" s="1"/>
  <c r="I212" i="6"/>
  <c r="J212" i="6" s="1"/>
  <c r="I137" i="6"/>
  <c r="J137" i="6" s="1"/>
  <c r="I193" i="6"/>
  <c r="J193" i="6" s="1"/>
  <c r="I43" i="6"/>
  <c r="J43" i="6" s="1"/>
  <c r="I67" i="6"/>
  <c r="J67" i="6" s="1"/>
  <c r="I73" i="6"/>
  <c r="J73" i="6" s="1"/>
  <c r="I95" i="6"/>
  <c r="J95" i="6" s="1"/>
  <c r="H19" i="7"/>
  <c r="E39" i="8"/>
  <c r="H57" i="7"/>
  <c r="E50" i="6"/>
  <c r="H16" i="7"/>
  <c r="E36" i="8"/>
  <c r="L379" i="6"/>
  <c r="H40" i="7"/>
  <c r="E93" i="8"/>
  <c r="H87" i="6"/>
  <c r="F15" i="7" s="1"/>
  <c r="G35" i="8" s="1"/>
  <c r="H35" i="8" s="1"/>
  <c r="F31" i="8"/>
  <c r="L31" i="8" s="1"/>
  <c r="K31" i="8"/>
  <c r="H35" i="7"/>
  <c r="E55" i="8"/>
  <c r="H52" i="6"/>
  <c r="F10" i="7" s="1"/>
  <c r="G30" i="8" s="1"/>
  <c r="H30" i="8" s="1"/>
  <c r="K83" i="6"/>
  <c r="F83" i="6"/>
  <c r="L83" i="6" s="1"/>
  <c r="K369" i="6"/>
  <c r="F369" i="6"/>
  <c r="L369" i="6" s="1"/>
  <c r="L320" i="6"/>
  <c r="K329" i="6"/>
  <c r="K85" i="6"/>
  <c r="K48" i="6"/>
  <c r="F48" i="6"/>
  <c r="L48" i="6" s="1"/>
  <c r="E345" i="6"/>
  <c r="F105" i="6"/>
  <c r="L105" i="6" s="1"/>
  <c r="K105" i="6"/>
  <c r="L22" i="6"/>
  <c r="F24" i="6"/>
  <c r="H5" i="7"/>
  <c r="E6" i="8"/>
  <c r="H151" i="6"/>
  <c r="F24" i="7" s="1"/>
  <c r="G44" i="8" s="1"/>
  <c r="H44" i="8" s="1"/>
  <c r="H11" i="7"/>
  <c r="F45" i="8"/>
  <c r="L45" i="8" s="1"/>
  <c r="K45" i="8"/>
  <c r="L329" i="6"/>
  <c r="L392" i="6"/>
  <c r="E400" i="6"/>
  <c r="F13" i="9"/>
  <c r="L13" i="9" s="1"/>
  <c r="T13" i="9" s="1"/>
  <c r="E27" i="10" s="1"/>
  <c r="K13" i="9"/>
  <c r="L430" i="6"/>
  <c r="I306" i="6"/>
  <c r="J306" i="6" s="1"/>
  <c r="J307" i="6" s="1"/>
  <c r="G54" i="7" s="1"/>
  <c r="I149" i="8" s="1"/>
  <c r="J149" i="8" s="1"/>
  <c r="I290" i="6"/>
  <c r="J290" i="6" s="1"/>
  <c r="J291" i="6" s="1"/>
  <c r="G50" i="7" s="1"/>
  <c r="I145" i="8" s="1"/>
  <c r="J145" i="8" s="1"/>
  <c r="I274" i="6"/>
  <c r="J274" i="6" s="1"/>
  <c r="J275" i="6" s="1"/>
  <c r="G46" i="7" s="1"/>
  <c r="I141" i="8" s="1"/>
  <c r="J141" i="8" s="1"/>
  <c r="I258" i="6"/>
  <c r="J258" i="6" s="1"/>
  <c r="J259" i="6" s="1"/>
  <c r="G42" i="7" s="1"/>
  <c r="I137" i="8" s="1"/>
  <c r="J137" i="8" s="1"/>
  <c r="I302" i="6"/>
  <c r="J302" i="6" s="1"/>
  <c r="J303" i="6" s="1"/>
  <c r="G53" i="7" s="1"/>
  <c r="I148" i="8" s="1"/>
  <c r="J148" i="8" s="1"/>
  <c r="I286" i="6"/>
  <c r="J286" i="6" s="1"/>
  <c r="J287" i="6" s="1"/>
  <c r="G49" i="7" s="1"/>
  <c r="I144" i="8" s="1"/>
  <c r="J144" i="8" s="1"/>
  <c r="I270" i="6"/>
  <c r="J270" i="6" s="1"/>
  <c r="J271" i="6" s="1"/>
  <c r="G45" i="7" s="1"/>
  <c r="I140" i="8" s="1"/>
  <c r="J140" i="8" s="1"/>
  <c r="I314" i="6"/>
  <c r="J314" i="6" s="1"/>
  <c r="J315" i="6" s="1"/>
  <c r="G56" i="7" s="1"/>
  <c r="I151" i="8" s="1"/>
  <c r="J151" i="8" s="1"/>
  <c r="I298" i="6"/>
  <c r="J298" i="6" s="1"/>
  <c r="J299" i="6" s="1"/>
  <c r="G52" i="7" s="1"/>
  <c r="I147" i="8" s="1"/>
  <c r="J147" i="8" s="1"/>
  <c r="I282" i="6"/>
  <c r="J282" i="6" s="1"/>
  <c r="J283" i="6" s="1"/>
  <c r="G48" i="7" s="1"/>
  <c r="I143" i="8" s="1"/>
  <c r="J143" i="8" s="1"/>
  <c r="I266" i="6"/>
  <c r="J266" i="6" s="1"/>
  <c r="J267" i="6" s="1"/>
  <c r="G44" i="7" s="1"/>
  <c r="I139" i="8" s="1"/>
  <c r="J139" i="8" s="1"/>
  <c r="I310" i="6"/>
  <c r="J310" i="6" s="1"/>
  <c r="J311" i="6" s="1"/>
  <c r="G55" i="7" s="1"/>
  <c r="I150" i="8" s="1"/>
  <c r="J150" i="8" s="1"/>
  <c r="I294" i="6"/>
  <c r="J294" i="6" s="1"/>
  <c r="J295" i="6" s="1"/>
  <c r="G51" i="7" s="1"/>
  <c r="I146" i="8" s="1"/>
  <c r="J146" i="8" s="1"/>
  <c r="I278" i="6"/>
  <c r="J278" i="6" s="1"/>
  <c r="J279" i="6" s="1"/>
  <c r="G47" i="7" s="1"/>
  <c r="I142" i="8" s="1"/>
  <c r="J142" i="8" s="1"/>
  <c r="I262" i="6"/>
  <c r="J262" i="6" s="1"/>
  <c r="J263" i="6" s="1"/>
  <c r="G43" i="7" s="1"/>
  <c r="I138" i="8" s="1"/>
  <c r="J138" i="8" s="1"/>
  <c r="E310" i="6"/>
  <c r="E278" i="6"/>
  <c r="E298" i="6"/>
  <c r="E266" i="6"/>
  <c r="E286" i="6"/>
  <c r="E306" i="6"/>
  <c r="E274" i="6"/>
  <c r="E294" i="6"/>
  <c r="E262" i="6"/>
  <c r="E314" i="6"/>
  <c r="E282" i="6"/>
  <c r="E302" i="6"/>
  <c r="E270" i="6"/>
  <c r="E290" i="6"/>
  <c r="E258" i="6"/>
  <c r="H76" i="7"/>
  <c r="E75" i="7"/>
  <c r="H75" i="7"/>
  <c r="E257" i="6"/>
  <c r="K417" i="6"/>
  <c r="L417" i="6"/>
  <c r="F418" i="6"/>
  <c r="E74" i="7" s="1"/>
  <c r="H74" i="7" s="1"/>
  <c r="K408" i="6"/>
  <c r="L408" i="6"/>
  <c r="F409" i="6"/>
  <c r="H71" i="7"/>
  <c r="E214" i="6"/>
  <c r="H70" i="7"/>
  <c r="L389" i="6"/>
  <c r="G136" i="6"/>
  <c r="H136" i="6" s="1"/>
  <c r="G94" i="6"/>
  <c r="H94" i="6" s="1"/>
  <c r="G72" i="6"/>
  <c r="H72" i="6" s="1"/>
  <c r="G66" i="6"/>
  <c r="H66" i="6" s="1"/>
  <c r="E136" i="6"/>
  <c r="E94" i="6"/>
  <c r="E72" i="6"/>
  <c r="E66" i="6"/>
  <c r="H69" i="7"/>
  <c r="E51" i="6"/>
  <c r="E150" i="6"/>
  <c r="E86" i="6"/>
  <c r="E108" i="6"/>
  <c r="K107" i="6"/>
  <c r="F107" i="6"/>
  <c r="L107" i="6" s="1"/>
  <c r="F149" i="6"/>
  <c r="L149" i="6" s="1"/>
  <c r="K149" i="6"/>
  <c r="F50" i="6"/>
  <c r="L50" i="6" s="1"/>
  <c r="K50" i="6"/>
  <c r="I84" i="6"/>
  <c r="J84" i="6" s="1"/>
  <c r="J87" i="6" s="1"/>
  <c r="G15" i="7" s="1"/>
  <c r="I35" i="8" s="1"/>
  <c r="J35" i="8" s="1"/>
  <c r="I106" i="6"/>
  <c r="J106" i="6" s="1"/>
  <c r="J109" i="6" s="1"/>
  <c r="G18" i="7" s="1"/>
  <c r="I38" i="8" s="1"/>
  <c r="J38" i="8" s="1"/>
  <c r="L375" i="6"/>
  <c r="I148" i="6"/>
  <c r="J148" i="6" s="1"/>
  <c r="J151" i="6" s="1"/>
  <c r="G24" i="7" s="1"/>
  <c r="I44" i="8" s="1"/>
  <c r="J44" i="8" s="1"/>
  <c r="H67" i="7"/>
  <c r="E49" i="6"/>
  <c r="E106" i="6"/>
  <c r="E84" i="6"/>
  <c r="E148" i="6"/>
  <c r="H65" i="7"/>
  <c r="E358" i="6"/>
  <c r="H63" i="7"/>
  <c r="I42" i="6"/>
  <c r="J42" i="6" s="1"/>
  <c r="J45" i="6" s="1"/>
  <c r="G9" i="7" s="1"/>
  <c r="I29" i="8" s="1"/>
  <c r="J29" i="8" s="1"/>
  <c r="I168" i="6"/>
  <c r="J168" i="6" s="1"/>
  <c r="I96" i="6"/>
  <c r="J96" i="6" s="1"/>
  <c r="J102" i="6" s="1"/>
  <c r="G17" i="7" s="1"/>
  <c r="I37" i="8" s="1"/>
  <c r="J37" i="8" s="1"/>
  <c r="I188" i="6"/>
  <c r="J188" i="6" s="1"/>
  <c r="J189" i="6" s="1"/>
  <c r="G30" i="7" s="1"/>
  <c r="I50" i="8" s="1"/>
  <c r="J50" i="8" s="1"/>
  <c r="I119" i="6"/>
  <c r="J119" i="6" s="1"/>
  <c r="I44" i="6"/>
  <c r="J44" i="6" s="1"/>
  <c r="I101" i="6"/>
  <c r="J101" i="6" s="1"/>
  <c r="L354" i="6"/>
  <c r="G336" i="6"/>
  <c r="H336" i="6" s="1"/>
  <c r="H337" i="6" s="1"/>
  <c r="F60" i="7" s="1"/>
  <c r="G119" i="6" s="1"/>
  <c r="H119" i="6" s="1"/>
  <c r="I62" i="6"/>
  <c r="J62" i="6" s="1"/>
  <c r="I68" i="6"/>
  <c r="J68" i="6" s="1"/>
  <c r="J69" i="6" s="1"/>
  <c r="G13" i="7" s="1"/>
  <c r="I33" i="8" s="1"/>
  <c r="J33" i="8" s="1"/>
  <c r="I29" i="6"/>
  <c r="J29" i="6" s="1"/>
  <c r="J30" i="6" s="1"/>
  <c r="G7" i="7" s="1"/>
  <c r="I27" i="8" s="1"/>
  <c r="J27" i="8" s="1"/>
  <c r="J63" i="6"/>
  <c r="G12" i="7" s="1"/>
  <c r="I32" i="8" s="1"/>
  <c r="J32" i="8" s="1"/>
  <c r="I36" i="6"/>
  <c r="J36" i="6" s="1"/>
  <c r="J37" i="6" s="1"/>
  <c r="G8" i="7" s="1"/>
  <c r="I28" i="8" s="1"/>
  <c r="J28" i="8" s="1"/>
  <c r="I238" i="6"/>
  <c r="J238" i="6" s="1"/>
  <c r="J239" i="6" s="1"/>
  <c r="G38" i="7" s="1"/>
  <c r="I58" i="8" s="1"/>
  <c r="J58" i="8" s="1"/>
  <c r="I207" i="6"/>
  <c r="J207" i="6" s="1"/>
  <c r="J208" i="6" s="1"/>
  <c r="G33" i="7" s="1"/>
  <c r="I53" i="8" s="1"/>
  <c r="J53" i="8" s="1"/>
  <c r="J169" i="6"/>
  <c r="G27" i="7" s="1"/>
  <c r="I47" i="8" s="1"/>
  <c r="J47" i="8" s="1"/>
  <c r="I213" i="6"/>
  <c r="J213" i="6" s="1"/>
  <c r="J216" i="6" s="1"/>
  <c r="G34" i="7" s="1"/>
  <c r="I54" i="8" s="1"/>
  <c r="J54" i="8" s="1"/>
  <c r="I74" i="6"/>
  <c r="J74" i="6" s="1"/>
  <c r="I194" i="6"/>
  <c r="J194" i="6" s="1"/>
  <c r="J120" i="6"/>
  <c r="G20" i="7" s="1"/>
  <c r="I40" i="8" s="1"/>
  <c r="J40" i="8" s="1"/>
  <c r="I200" i="6"/>
  <c r="J200" i="6" s="1"/>
  <c r="J201" i="6" s="1"/>
  <c r="G32" i="7" s="1"/>
  <c r="I52" i="8" s="1"/>
  <c r="J52" i="8" s="1"/>
  <c r="I232" i="6"/>
  <c r="J232" i="6" s="1"/>
  <c r="J233" i="6" s="1"/>
  <c r="G37" i="7" s="1"/>
  <c r="I57" i="8" s="1"/>
  <c r="J57" i="8" s="1"/>
  <c r="I182" i="6"/>
  <c r="J182" i="6" s="1"/>
  <c r="J183" i="6" s="1"/>
  <c r="G29" i="7" s="1"/>
  <c r="I49" i="8" s="1"/>
  <c r="J49" i="8" s="1"/>
  <c r="I175" i="6"/>
  <c r="J175" i="6" s="1"/>
  <c r="J176" i="6" s="1"/>
  <c r="G28" i="7" s="1"/>
  <c r="I48" i="8" s="1"/>
  <c r="J48" i="8" s="1"/>
  <c r="I226" i="6"/>
  <c r="J226" i="6" s="1"/>
  <c r="J227" i="6" s="1"/>
  <c r="G36" i="7" s="1"/>
  <c r="I56" i="8" s="1"/>
  <c r="J56" i="8" s="1"/>
  <c r="I79" i="6"/>
  <c r="J79" i="6" s="1"/>
  <c r="I125" i="6"/>
  <c r="J125" i="6" s="1"/>
  <c r="J126" i="6" s="1"/>
  <c r="G21" i="7" s="1"/>
  <c r="I41" i="8" s="1"/>
  <c r="J41" i="8" s="1"/>
  <c r="I161" i="6"/>
  <c r="J161" i="6" s="1"/>
  <c r="J162" i="6" s="1"/>
  <c r="G26" i="7" s="1"/>
  <c r="I46" i="8" s="1"/>
  <c r="J46" i="8" s="1"/>
  <c r="I143" i="6"/>
  <c r="J143" i="6" s="1"/>
  <c r="I131" i="6"/>
  <c r="J131" i="6" s="1"/>
  <c r="J133" i="6" s="1"/>
  <c r="G22" i="7" s="1"/>
  <c r="I42" i="8" s="1"/>
  <c r="J42" i="8" s="1"/>
  <c r="E336" i="6"/>
  <c r="E253" i="6"/>
  <c r="H61" i="7"/>
  <c r="E334" i="6"/>
  <c r="L331" i="6"/>
  <c r="G206" i="6"/>
  <c r="H206" i="6" s="1"/>
  <c r="G225" i="6"/>
  <c r="H225" i="6" s="1"/>
  <c r="G142" i="6"/>
  <c r="H142" i="6" s="1"/>
  <c r="G181" i="6"/>
  <c r="H181" i="6" s="1"/>
  <c r="G174" i="6"/>
  <c r="H174" i="6" s="1"/>
  <c r="G167" i="6"/>
  <c r="H167" i="6" s="1"/>
  <c r="G160" i="6"/>
  <c r="H160" i="6" s="1"/>
  <c r="G130" i="6"/>
  <c r="H130" i="6" s="1"/>
  <c r="G41" i="6"/>
  <c r="H41" i="6" s="1"/>
  <c r="G100" i="6"/>
  <c r="H100" i="6" s="1"/>
  <c r="G78" i="6"/>
  <c r="H78" i="6" s="1"/>
  <c r="G231" i="6"/>
  <c r="H231" i="6" s="1"/>
  <c r="G118" i="6"/>
  <c r="H118" i="6" s="1"/>
  <c r="G61" i="6"/>
  <c r="H61" i="6" s="1"/>
  <c r="G237" i="6"/>
  <c r="H237" i="6" s="1"/>
  <c r="G124" i="6"/>
  <c r="H124" i="6" s="1"/>
  <c r="G35" i="6"/>
  <c r="H35" i="6" s="1"/>
  <c r="G28" i="6"/>
  <c r="H28" i="6" s="1"/>
  <c r="H59" i="7"/>
  <c r="E167" i="6"/>
  <c r="E78" i="6"/>
  <c r="E28" i="6"/>
  <c r="E160" i="6"/>
  <c r="E142" i="6"/>
  <c r="E124" i="6"/>
  <c r="E41" i="6"/>
  <c r="E225" i="6"/>
  <c r="E206" i="6"/>
  <c r="E130" i="6"/>
  <c r="E61" i="6"/>
  <c r="E231" i="6"/>
  <c r="E181" i="6"/>
  <c r="E237" i="6"/>
  <c r="E174" i="6"/>
  <c r="E118" i="6"/>
  <c r="E100" i="6"/>
  <c r="E35" i="6"/>
  <c r="L211" i="6"/>
  <c r="F33" i="6"/>
  <c r="K33" i="6"/>
  <c r="K59" i="6"/>
  <c r="F59" i="6"/>
  <c r="F204" i="6"/>
  <c r="K204" i="6"/>
  <c r="K236" i="6"/>
  <c r="F236" i="6"/>
  <c r="F129" i="6"/>
  <c r="K129" i="6"/>
  <c r="K165" i="6"/>
  <c r="F165" i="6"/>
  <c r="F116" i="6"/>
  <c r="K116" i="6"/>
  <c r="K98" i="6"/>
  <c r="F98" i="6"/>
  <c r="K186" i="6"/>
  <c r="F186" i="6"/>
  <c r="F76" i="6"/>
  <c r="K76" i="6"/>
  <c r="K27" i="6"/>
  <c r="F27" i="6"/>
  <c r="K40" i="6"/>
  <c r="F40" i="6"/>
  <c r="F172" i="6"/>
  <c r="K172" i="6"/>
  <c r="K192" i="6"/>
  <c r="F192" i="6"/>
  <c r="F230" i="6"/>
  <c r="K230" i="6"/>
  <c r="K198" i="6"/>
  <c r="F198" i="6"/>
  <c r="K158" i="6"/>
  <c r="F158" i="6"/>
  <c r="F140" i="6"/>
  <c r="K140" i="6"/>
  <c r="F123" i="6"/>
  <c r="K123" i="6"/>
  <c r="K179" i="6"/>
  <c r="F179" i="6"/>
  <c r="F223" i="6"/>
  <c r="K223" i="6"/>
  <c r="F14" i="6"/>
  <c r="K14" i="6"/>
  <c r="J195" i="6" l="1"/>
  <c r="G31" i="7" s="1"/>
  <c r="I51" i="8" s="1"/>
  <c r="J51" i="8" s="1"/>
  <c r="F6" i="8"/>
  <c r="L6" i="8" s="1"/>
  <c r="K6" i="8"/>
  <c r="F345" i="6"/>
  <c r="K345" i="6"/>
  <c r="F55" i="8"/>
  <c r="L55" i="8" s="1"/>
  <c r="K55" i="8"/>
  <c r="F93" i="8"/>
  <c r="K93" i="8"/>
  <c r="F39" i="8"/>
  <c r="L39" i="8" s="1"/>
  <c r="K39" i="8"/>
  <c r="L24" i="6"/>
  <c r="E6" i="7"/>
  <c r="J144" i="6"/>
  <c r="G23" i="7" s="1"/>
  <c r="I43" i="8" s="1"/>
  <c r="J43" i="8" s="1"/>
  <c r="F36" i="8"/>
  <c r="L36" i="8" s="1"/>
  <c r="K36" i="8"/>
  <c r="J157" i="8"/>
  <c r="I12" i="9" s="1"/>
  <c r="J12" i="9" s="1"/>
  <c r="F370" i="6"/>
  <c r="F400" i="6"/>
  <c r="L400" i="6" s="1"/>
  <c r="K400" i="6"/>
  <c r="F294" i="6"/>
  <c r="K294" i="6"/>
  <c r="F258" i="6"/>
  <c r="L258" i="6" s="1"/>
  <c r="K258" i="6"/>
  <c r="F274" i="6"/>
  <c r="K274" i="6"/>
  <c r="F290" i="6"/>
  <c r="K290" i="6"/>
  <c r="K306" i="6"/>
  <c r="F306" i="6"/>
  <c r="F270" i="6"/>
  <c r="K270" i="6"/>
  <c r="F286" i="6"/>
  <c r="K286" i="6"/>
  <c r="F302" i="6"/>
  <c r="K302" i="6"/>
  <c r="F266" i="6"/>
  <c r="K266" i="6"/>
  <c r="K282" i="6"/>
  <c r="F282" i="6"/>
  <c r="F298" i="6"/>
  <c r="K298" i="6"/>
  <c r="F314" i="6"/>
  <c r="K314" i="6"/>
  <c r="K278" i="6"/>
  <c r="F278" i="6"/>
  <c r="K262" i="6"/>
  <c r="F262" i="6"/>
  <c r="F310" i="6"/>
  <c r="K310" i="6"/>
  <c r="F257" i="6"/>
  <c r="K257" i="6"/>
  <c r="E243" i="6"/>
  <c r="F243" i="6" s="1"/>
  <c r="L418" i="6"/>
  <c r="K243" i="6"/>
  <c r="L409" i="6"/>
  <c r="E73" i="7"/>
  <c r="F214" i="6"/>
  <c r="L214" i="6" s="1"/>
  <c r="K214" i="6"/>
  <c r="F136" i="6"/>
  <c r="L136" i="6" s="1"/>
  <c r="K136" i="6"/>
  <c r="F66" i="6"/>
  <c r="L66" i="6" s="1"/>
  <c r="K66" i="6"/>
  <c r="K72" i="6"/>
  <c r="F72" i="6"/>
  <c r="L72" i="6" s="1"/>
  <c r="K94" i="6"/>
  <c r="F94" i="6"/>
  <c r="L94" i="6" s="1"/>
  <c r="F108" i="6"/>
  <c r="L108" i="6" s="1"/>
  <c r="K108" i="6"/>
  <c r="F86" i="6"/>
  <c r="L86" i="6" s="1"/>
  <c r="K86" i="6"/>
  <c r="F150" i="6"/>
  <c r="L150" i="6" s="1"/>
  <c r="K150" i="6"/>
  <c r="K51" i="6"/>
  <c r="F51" i="6"/>
  <c r="L51" i="6" s="1"/>
  <c r="K49" i="6"/>
  <c r="F49" i="6"/>
  <c r="F148" i="6"/>
  <c r="K148" i="6"/>
  <c r="K84" i="6"/>
  <c r="F84" i="6"/>
  <c r="F106" i="6"/>
  <c r="K106" i="6"/>
  <c r="F358" i="6"/>
  <c r="K358" i="6"/>
  <c r="H120" i="6"/>
  <c r="F20" i="7" s="1"/>
  <c r="G40" i="8" s="1"/>
  <c r="H40" i="8" s="1"/>
  <c r="G182" i="6"/>
  <c r="H182" i="6" s="1"/>
  <c r="G175" i="6"/>
  <c r="H175" i="6" s="1"/>
  <c r="H133" i="6"/>
  <c r="F22" i="7" s="1"/>
  <c r="G42" i="8" s="1"/>
  <c r="H42" i="8" s="1"/>
  <c r="G29" i="6"/>
  <c r="H29" i="6" s="1"/>
  <c r="H30" i="6" s="1"/>
  <c r="F7" i="7" s="1"/>
  <c r="G27" i="8" s="1"/>
  <c r="H27" i="8" s="1"/>
  <c r="G200" i="6"/>
  <c r="H200" i="6" s="1"/>
  <c r="H201" i="6" s="1"/>
  <c r="F32" i="7" s="1"/>
  <c r="G52" i="8" s="1"/>
  <c r="H52" i="8" s="1"/>
  <c r="G143" i="6"/>
  <c r="H143" i="6" s="1"/>
  <c r="G232" i="6"/>
  <c r="H232" i="6" s="1"/>
  <c r="G79" i="6"/>
  <c r="H79" i="6" s="1"/>
  <c r="G131" i="6"/>
  <c r="H131" i="6" s="1"/>
  <c r="H176" i="6"/>
  <c r="F28" i="7" s="1"/>
  <c r="G48" i="8" s="1"/>
  <c r="H48" i="8" s="1"/>
  <c r="G36" i="6"/>
  <c r="H36" i="6" s="1"/>
  <c r="H37" i="6" s="1"/>
  <c r="F8" i="7" s="1"/>
  <c r="G28" i="8" s="1"/>
  <c r="H28" i="8" s="1"/>
  <c r="G207" i="6"/>
  <c r="H207" i="6" s="1"/>
  <c r="H183" i="6"/>
  <c r="F29" i="7" s="1"/>
  <c r="G49" i="8" s="1"/>
  <c r="H49" i="8" s="1"/>
  <c r="G68" i="6"/>
  <c r="H68" i="6" s="1"/>
  <c r="H69" i="6" s="1"/>
  <c r="F13" i="7" s="1"/>
  <c r="G33" i="8" s="1"/>
  <c r="H33" i="8" s="1"/>
  <c r="G125" i="6"/>
  <c r="H125" i="6" s="1"/>
  <c r="H126" i="6" s="1"/>
  <c r="F21" i="7" s="1"/>
  <c r="G41" i="8" s="1"/>
  <c r="H41" i="8" s="1"/>
  <c r="J80" i="6"/>
  <c r="G14" i="7" s="1"/>
  <c r="I34" i="8" s="1"/>
  <c r="J34" i="8" s="1"/>
  <c r="J69" i="8" s="1"/>
  <c r="I8" i="9" s="1"/>
  <c r="J8" i="9" s="1"/>
  <c r="I6" i="9" s="1"/>
  <c r="J6" i="9" s="1"/>
  <c r="I5" i="9" s="1"/>
  <c r="J5" i="9" s="1"/>
  <c r="H233" i="6"/>
  <c r="F37" i="7" s="1"/>
  <c r="G57" i="8" s="1"/>
  <c r="H57" i="8" s="1"/>
  <c r="G238" i="6"/>
  <c r="H238" i="6" s="1"/>
  <c r="G101" i="6"/>
  <c r="H101" i="6" s="1"/>
  <c r="G194" i="6"/>
  <c r="H194" i="6" s="1"/>
  <c r="H195" i="6" s="1"/>
  <c r="F31" i="7" s="1"/>
  <c r="G51" i="8" s="1"/>
  <c r="H51" i="8" s="1"/>
  <c r="H144" i="6"/>
  <c r="F23" i="7" s="1"/>
  <c r="G43" i="8" s="1"/>
  <c r="H43" i="8" s="1"/>
  <c r="G226" i="6"/>
  <c r="H226" i="6" s="1"/>
  <c r="H227" i="6" s="1"/>
  <c r="F36" i="7" s="1"/>
  <c r="G56" i="8" s="1"/>
  <c r="H56" i="8" s="1"/>
  <c r="G213" i="6"/>
  <c r="H213" i="6" s="1"/>
  <c r="H216" i="6" s="1"/>
  <c r="F34" i="7" s="1"/>
  <c r="G54" i="8" s="1"/>
  <c r="H54" i="8" s="1"/>
  <c r="G62" i="6"/>
  <c r="H62" i="6" s="1"/>
  <c r="H63" i="6" s="1"/>
  <c r="F12" i="7" s="1"/>
  <c r="G32" i="8" s="1"/>
  <c r="H32" i="8" s="1"/>
  <c r="G188" i="6"/>
  <c r="H188" i="6" s="1"/>
  <c r="H189" i="6" s="1"/>
  <c r="F30" i="7" s="1"/>
  <c r="G50" i="8" s="1"/>
  <c r="H50" i="8" s="1"/>
  <c r="G42" i="6"/>
  <c r="H42" i="6" s="1"/>
  <c r="H45" i="6"/>
  <c r="F9" i="7" s="1"/>
  <c r="G29" i="8" s="1"/>
  <c r="H29" i="8" s="1"/>
  <c r="H208" i="6"/>
  <c r="F33" i="7" s="1"/>
  <c r="G53" i="8" s="1"/>
  <c r="H53" i="8" s="1"/>
  <c r="G74" i="6"/>
  <c r="H74" i="6" s="1"/>
  <c r="H80" i="6" s="1"/>
  <c r="F14" i="7" s="1"/>
  <c r="G34" i="8" s="1"/>
  <c r="H34" i="8" s="1"/>
  <c r="G44" i="6"/>
  <c r="H44" i="6" s="1"/>
  <c r="G96" i="6"/>
  <c r="H96" i="6" s="1"/>
  <c r="H239" i="6"/>
  <c r="F38" i="7" s="1"/>
  <c r="G58" i="8" s="1"/>
  <c r="H58" i="8" s="1"/>
  <c r="G161" i="6"/>
  <c r="H161" i="6" s="1"/>
  <c r="H162" i="6" s="1"/>
  <c r="F26" i="7" s="1"/>
  <c r="G46" i="8" s="1"/>
  <c r="H46" i="8" s="1"/>
  <c r="G138" i="6"/>
  <c r="H138" i="6" s="1"/>
  <c r="G168" i="6"/>
  <c r="H168" i="6" s="1"/>
  <c r="H169" i="6" s="1"/>
  <c r="F27" i="7" s="1"/>
  <c r="G47" i="8" s="1"/>
  <c r="H47" i="8" s="1"/>
  <c r="F253" i="6"/>
  <c r="K253" i="6"/>
  <c r="F336" i="6"/>
  <c r="L336" i="6" s="1"/>
  <c r="K336" i="6"/>
  <c r="F334" i="6"/>
  <c r="K334" i="6"/>
  <c r="F174" i="6"/>
  <c r="L174" i="6" s="1"/>
  <c r="K174" i="6"/>
  <c r="F160" i="6"/>
  <c r="L160" i="6" s="1"/>
  <c r="K160" i="6"/>
  <c r="F28" i="6"/>
  <c r="L28" i="6" s="1"/>
  <c r="K28" i="6"/>
  <c r="F124" i="6"/>
  <c r="L124" i="6" s="1"/>
  <c r="K124" i="6"/>
  <c r="F231" i="6"/>
  <c r="L231" i="6" s="1"/>
  <c r="K231" i="6"/>
  <c r="F35" i="6"/>
  <c r="L35" i="6" s="1"/>
  <c r="K35" i="6"/>
  <c r="F130" i="6"/>
  <c r="L130" i="6" s="1"/>
  <c r="K130" i="6"/>
  <c r="F78" i="6"/>
  <c r="L78" i="6" s="1"/>
  <c r="K78" i="6"/>
  <c r="F41" i="6"/>
  <c r="L41" i="6" s="1"/>
  <c r="K41" i="6"/>
  <c r="F181" i="6"/>
  <c r="L181" i="6" s="1"/>
  <c r="K181" i="6"/>
  <c r="F167" i="6"/>
  <c r="L167" i="6" s="1"/>
  <c r="K167" i="6"/>
  <c r="F237" i="6"/>
  <c r="L237" i="6" s="1"/>
  <c r="K237" i="6"/>
  <c r="F142" i="6"/>
  <c r="L142" i="6" s="1"/>
  <c r="K142" i="6"/>
  <c r="F61" i="6"/>
  <c r="L61" i="6" s="1"/>
  <c r="K61" i="6"/>
  <c r="K100" i="6"/>
  <c r="F100" i="6"/>
  <c r="L100" i="6" s="1"/>
  <c r="F206" i="6"/>
  <c r="L206" i="6" s="1"/>
  <c r="K206" i="6"/>
  <c r="F118" i="6"/>
  <c r="L118" i="6" s="1"/>
  <c r="K118" i="6"/>
  <c r="F225" i="6"/>
  <c r="L225" i="6" s="1"/>
  <c r="K225" i="6"/>
  <c r="L192" i="6"/>
  <c r="L165" i="6"/>
  <c r="L204" i="6"/>
  <c r="L116" i="6"/>
  <c r="L140" i="6"/>
  <c r="L76" i="6"/>
  <c r="L59" i="6"/>
  <c r="L123" i="6"/>
  <c r="L158" i="6"/>
  <c r="L186" i="6"/>
  <c r="L27" i="6"/>
  <c r="L223" i="6"/>
  <c r="L172" i="6"/>
  <c r="L129" i="6"/>
  <c r="L230" i="6"/>
  <c r="L179" i="6"/>
  <c r="L198" i="6"/>
  <c r="L40" i="6"/>
  <c r="L98" i="6"/>
  <c r="L236" i="6"/>
  <c r="L33" i="6"/>
  <c r="F15" i="6"/>
  <c r="L14" i="6"/>
  <c r="E11" i="10" l="1"/>
  <c r="J25" i="9"/>
  <c r="L345" i="6"/>
  <c r="F346" i="6"/>
  <c r="L370" i="6"/>
  <c r="E66" i="7"/>
  <c r="F113" i="8"/>
  <c r="E10" i="9" s="1"/>
  <c r="L93" i="8"/>
  <c r="L113" i="8" s="1"/>
  <c r="H6" i="7"/>
  <c r="E7" i="8"/>
  <c r="F315" i="6"/>
  <c r="L314" i="6"/>
  <c r="F303" i="6"/>
  <c r="L302" i="6"/>
  <c r="F291" i="6"/>
  <c r="L290" i="6"/>
  <c r="F311" i="6"/>
  <c r="L310" i="6"/>
  <c r="F299" i="6"/>
  <c r="L298" i="6"/>
  <c r="F287" i="6"/>
  <c r="L286" i="6"/>
  <c r="F275" i="6"/>
  <c r="L274" i="6"/>
  <c r="F263" i="6"/>
  <c r="L262" i="6"/>
  <c r="F283" i="6"/>
  <c r="L282" i="6"/>
  <c r="F271" i="6"/>
  <c r="L270" i="6"/>
  <c r="F279" i="6"/>
  <c r="L278" i="6"/>
  <c r="F307" i="6"/>
  <c r="L306" i="6"/>
  <c r="F267" i="6"/>
  <c r="L266" i="6"/>
  <c r="F295" i="6"/>
  <c r="L294" i="6"/>
  <c r="F259" i="6"/>
  <c r="L257" i="6"/>
  <c r="F245" i="6"/>
  <c r="L243" i="6"/>
  <c r="E397" i="6"/>
  <c r="H73" i="7"/>
  <c r="F87" i="6"/>
  <c r="L84" i="6"/>
  <c r="F151" i="6"/>
  <c r="L148" i="6"/>
  <c r="F109" i="6"/>
  <c r="L106" i="6"/>
  <c r="F52" i="6"/>
  <c r="L49" i="6"/>
  <c r="F359" i="6"/>
  <c r="L358" i="6"/>
  <c r="H102" i="6"/>
  <c r="F17" i="7" s="1"/>
  <c r="G37" i="8" s="1"/>
  <c r="H37" i="8" s="1"/>
  <c r="H69" i="8" s="1"/>
  <c r="G8" i="9" s="1"/>
  <c r="H8" i="9" s="1"/>
  <c r="G6" i="9" s="1"/>
  <c r="H6" i="9" s="1"/>
  <c r="G5" i="9" s="1"/>
  <c r="H5" i="9" s="1"/>
  <c r="F254" i="6"/>
  <c r="L253" i="6"/>
  <c r="F337" i="6"/>
  <c r="L334" i="6"/>
  <c r="E4" i="7"/>
  <c r="L15" i="6"/>
  <c r="E8" i="10" l="1"/>
  <c r="H25" i="9"/>
  <c r="E62" i="7"/>
  <c r="L346" i="6"/>
  <c r="H66" i="7"/>
  <c r="E137" i="6"/>
  <c r="E212" i="6"/>
  <c r="E67" i="6"/>
  <c r="E95" i="6"/>
  <c r="E193" i="6"/>
  <c r="E43" i="6"/>
  <c r="E73" i="6"/>
  <c r="E187" i="6"/>
  <c r="E199" i="6"/>
  <c r="K10" i="9"/>
  <c r="F10" i="9"/>
  <c r="L10" i="9" s="1"/>
  <c r="H4" i="7"/>
  <c r="E5" i="8"/>
  <c r="K7" i="8"/>
  <c r="F7" i="8"/>
  <c r="L7" i="8" s="1"/>
  <c r="L283" i="6"/>
  <c r="E48" i="7"/>
  <c r="L307" i="6"/>
  <c r="E54" i="7"/>
  <c r="L311" i="6"/>
  <c r="E55" i="7"/>
  <c r="L263" i="6"/>
  <c r="E43" i="7"/>
  <c r="E50" i="7"/>
  <c r="L291" i="6"/>
  <c r="E47" i="7"/>
  <c r="L279" i="6"/>
  <c r="E46" i="7"/>
  <c r="L275" i="6"/>
  <c r="L271" i="6"/>
  <c r="E45" i="7"/>
  <c r="L303" i="6"/>
  <c r="E53" i="7"/>
  <c r="L295" i="6"/>
  <c r="E51" i="7"/>
  <c r="L287" i="6"/>
  <c r="E49" i="7"/>
  <c r="L267" i="6"/>
  <c r="E44" i="7"/>
  <c r="L299" i="6"/>
  <c r="E52" i="7"/>
  <c r="L315" i="6"/>
  <c r="E56" i="7"/>
  <c r="E42" i="7"/>
  <c r="L259" i="6"/>
  <c r="L245" i="6"/>
  <c r="E39" i="7"/>
  <c r="K397" i="6"/>
  <c r="F397" i="6"/>
  <c r="E10" i="7"/>
  <c r="L52" i="6"/>
  <c r="E15" i="7"/>
  <c r="L87" i="6"/>
  <c r="E24" i="7"/>
  <c r="L151" i="6"/>
  <c r="L109" i="6"/>
  <c r="E18" i="7"/>
  <c r="E64" i="7"/>
  <c r="L359" i="6"/>
  <c r="L254" i="6"/>
  <c r="E41" i="7"/>
  <c r="E60" i="7"/>
  <c r="L337" i="6"/>
  <c r="H39" i="7" l="1"/>
  <c r="E71" i="8"/>
  <c r="H52" i="7"/>
  <c r="E147" i="8"/>
  <c r="H51" i="7"/>
  <c r="E146" i="8"/>
  <c r="H43" i="7"/>
  <c r="E138" i="8"/>
  <c r="H48" i="7"/>
  <c r="E143" i="8"/>
  <c r="K5" i="8"/>
  <c r="F5" i="8"/>
  <c r="K73" i="6"/>
  <c r="F73" i="6"/>
  <c r="L73" i="6" s="1"/>
  <c r="F137" i="6"/>
  <c r="L137" i="6" s="1"/>
  <c r="K137" i="6"/>
  <c r="H15" i="7"/>
  <c r="E35" i="8"/>
  <c r="H42" i="7"/>
  <c r="E137" i="8"/>
  <c r="F95" i="6"/>
  <c r="L95" i="6" s="1"/>
  <c r="K95" i="6"/>
  <c r="H62" i="7"/>
  <c r="E335" i="6"/>
  <c r="E252" i="6"/>
  <c r="H46" i="7"/>
  <c r="E141" i="8"/>
  <c r="H18" i="7"/>
  <c r="E38" i="8"/>
  <c r="H44" i="7"/>
  <c r="E139" i="8"/>
  <c r="H55" i="7"/>
  <c r="E150" i="8"/>
  <c r="H10" i="7"/>
  <c r="E30" i="8"/>
  <c r="H47" i="7"/>
  <c r="E142" i="8"/>
  <c r="H41" i="7"/>
  <c r="E115" i="8"/>
  <c r="H56" i="7"/>
  <c r="E151" i="8"/>
  <c r="H49" i="7"/>
  <c r="E144" i="8"/>
  <c r="H45" i="7"/>
  <c r="E140" i="8"/>
  <c r="H54" i="7"/>
  <c r="E149" i="8"/>
  <c r="K199" i="6"/>
  <c r="F199" i="6"/>
  <c r="L199" i="6" s="1"/>
  <c r="K67" i="6"/>
  <c r="F67" i="6"/>
  <c r="L67" i="6" s="1"/>
  <c r="F43" i="6"/>
  <c r="L43" i="6" s="1"/>
  <c r="K43" i="6"/>
  <c r="H53" i="7"/>
  <c r="E148" i="8"/>
  <c r="F193" i="6"/>
  <c r="L193" i="6" s="1"/>
  <c r="K193" i="6"/>
  <c r="H24" i="7"/>
  <c r="E44" i="8"/>
  <c r="H50" i="7"/>
  <c r="E145" i="8"/>
  <c r="K187" i="6"/>
  <c r="F187" i="6"/>
  <c r="L187" i="6" s="1"/>
  <c r="K212" i="6"/>
  <c r="F212" i="6"/>
  <c r="L212" i="6" s="1"/>
  <c r="E17" i="10"/>
  <c r="E16" i="10"/>
  <c r="E9" i="10"/>
  <c r="E10" i="10" s="1"/>
  <c r="E14" i="10"/>
  <c r="E15" i="10" s="1"/>
  <c r="F403" i="6"/>
  <c r="L397" i="6"/>
  <c r="E77" i="6"/>
  <c r="E117" i="6"/>
  <c r="H64" i="7"/>
  <c r="E224" i="6"/>
  <c r="E60" i="6"/>
  <c r="E180" i="6"/>
  <c r="E173" i="6"/>
  <c r="E159" i="6"/>
  <c r="E166" i="6"/>
  <c r="E34" i="6"/>
  <c r="E99" i="6"/>
  <c r="E141" i="6"/>
  <c r="E205" i="6"/>
  <c r="H60" i="7"/>
  <c r="E238" i="6"/>
  <c r="E143" i="6"/>
  <c r="E101" i="6"/>
  <c r="E138" i="6"/>
  <c r="E96" i="6"/>
  <c r="E213" i="6"/>
  <c r="E29" i="6"/>
  <c r="E161" i="6"/>
  <c r="E42" i="6"/>
  <c r="E226" i="6"/>
  <c r="E74" i="6"/>
  <c r="E79" i="6"/>
  <c r="E188" i="6"/>
  <c r="E36" i="6"/>
  <c r="E194" i="6"/>
  <c r="E200" i="6"/>
  <c r="E168" i="6"/>
  <c r="E175" i="6"/>
  <c r="E207" i="6"/>
  <c r="E131" i="6"/>
  <c r="E182" i="6"/>
  <c r="E119" i="6"/>
  <c r="E44" i="6"/>
  <c r="E68" i="6"/>
  <c r="E125" i="6"/>
  <c r="E62" i="6"/>
  <c r="E232" i="6"/>
  <c r="F335" i="6" l="1"/>
  <c r="L335" i="6" s="1"/>
  <c r="K335" i="6"/>
  <c r="K35" i="8"/>
  <c r="F35" i="8"/>
  <c r="L35" i="8" s="1"/>
  <c r="F25" i="8"/>
  <c r="E7" i="9" s="1"/>
  <c r="L5" i="8"/>
  <c r="L25" i="8" s="1"/>
  <c r="K146" i="8"/>
  <c r="F146" i="8"/>
  <c r="L146" i="8" s="1"/>
  <c r="F30" i="8"/>
  <c r="L30" i="8" s="1"/>
  <c r="K30" i="8"/>
  <c r="F140" i="8"/>
  <c r="L140" i="8" s="1"/>
  <c r="K140" i="8"/>
  <c r="F115" i="8"/>
  <c r="K115" i="8"/>
  <c r="F150" i="8"/>
  <c r="L150" i="8" s="1"/>
  <c r="K150" i="8"/>
  <c r="F141" i="8"/>
  <c r="L141" i="8" s="1"/>
  <c r="K141" i="8"/>
  <c r="F151" i="8"/>
  <c r="L151" i="8" s="1"/>
  <c r="K151" i="8"/>
  <c r="K143" i="8"/>
  <c r="F143" i="8"/>
  <c r="L143" i="8" s="1"/>
  <c r="E12" i="10"/>
  <c r="E13" i="10"/>
  <c r="K137" i="8"/>
  <c r="F137" i="8"/>
  <c r="K138" i="8"/>
  <c r="F138" i="8"/>
  <c r="L138" i="8" s="1"/>
  <c r="K71" i="8"/>
  <c r="F71" i="8"/>
  <c r="K44" i="8"/>
  <c r="F44" i="8"/>
  <c r="L44" i="8" s="1"/>
  <c r="F149" i="8"/>
  <c r="L149" i="8" s="1"/>
  <c r="K149" i="8"/>
  <c r="K38" i="8"/>
  <c r="F38" i="8"/>
  <c r="L38" i="8" s="1"/>
  <c r="F147" i="8"/>
  <c r="L147" i="8" s="1"/>
  <c r="K147" i="8"/>
  <c r="K145" i="8"/>
  <c r="F145" i="8"/>
  <c r="L145" i="8" s="1"/>
  <c r="F148" i="8"/>
  <c r="L148" i="8" s="1"/>
  <c r="K148" i="8"/>
  <c r="K144" i="8"/>
  <c r="F144" i="8"/>
  <c r="L144" i="8" s="1"/>
  <c r="K142" i="8"/>
  <c r="F142" i="8"/>
  <c r="L142" i="8" s="1"/>
  <c r="K139" i="8"/>
  <c r="F139" i="8"/>
  <c r="L139" i="8" s="1"/>
  <c r="K252" i="6"/>
  <c r="F252" i="6"/>
  <c r="L252" i="6" s="1"/>
  <c r="E72" i="7"/>
  <c r="L403" i="6"/>
  <c r="F159" i="6"/>
  <c r="L159" i="6" s="1"/>
  <c r="K159" i="6"/>
  <c r="K99" i="6"/>
  <c r="F99" i="6"/>
  <c r="L99" i="6" s="1"/>
  <c r="F173" i="6"/>
  <c r="L173" i="6" s="1"/>
  <c r="K173" i="6"/>
  <c r="K60" i="6"/>
  <c r="F60" i="6"/>
  <c r="L60" i="6" s="1"/>
  <c r="K224" i="6"/>
  <c r="F224" i="6"/>
  <c r="L224" i="6" s="1"/>
  <c r="K117" i="6"/>
  <c r="F117" i="6"/>
  <c r="L117" i="6" s="1"/>
  <c r="F180" i="6"/>
  <c r="L180" i="6" s="1"/>
  <c r="K180" i="6"/>
  <c r="K205" i="6"/>
  <c r="F205" i="6"/>
  <c r="L205" i="6" s="1"/>
  <c r="F141" i="6"/>
  <c r="L141" i="6" s="1"/>
  <c r="K141" i="6"/>
  <c r="F34" i="6"/>
  <c r="L34" i="6" s="1"/>
  <c r="K34" i="6"/>
  <c r="F166" i="6"/>
  <c r="L166" i="6" s="1"/>
  <c r="K166" i="6"/>
  <c r="F77" i="6"/>
  <c r="L77" i="6" s="1"/>
  <c r="K77" i="6"/>
  <c r="K36" i="6"/>
  <c r="F36" i="6"/>
  <c r="K182" i="6"/>
  <c r="F182" i="6"/>
  <c r="K138" i="6"/>
  <c r="F138" i="6"/>
  <c r="F207" i="6"/>
  <c r="K207" i="6"/>
  <c r="K194" i="6"/>
  <c r="F194" i="6"/>
  <c r="F119" i="6"/>
  <c r="K119" i="6"/>
  <c r="K96" i="6"/>
  <c r="F96" i="6"/>
  <c r="K79" i="6"/>
  <c r="F79" i="6"/>
  <c r="L79" i="6" s="1"/>
  <c r="F143" i="6"/>
  <c r="L143" i="6" s="1"/>
  <c r="K143" i="6"/>
  <c r="K29" i="6"/>
  <c r="F29" i="6"/>
  <c r="K232" i="6"/>
  <c r="F232" i="6"/>
  <c r="K101" i="6"/>
  <c r="F101" i="6"/>
  <c r="L101" i="6" s="1"/>
  <c r="K125" i="6"/>
  <c r="F125" i="6"/>
  <c r="F238" i="6"/>
  <c r="K238" i="6"/>
  <c r="F44" i="6"/>
  <c r="L44" i="6" s="1"/>
  <c r="K44" i="6"/>
  <c r="K213" i="6"/>
  <c r="F213" i="6"/>
  <c r="K188" i="6"/>
  <c r="F188" i="6"/>
  <c r="F131" i="6"/>
  <c r="K131" i="6"/>
  <c r="F74" i="6"/>
  <c r="K74" i="6"/>
  <c r="K62" i="6"/>
  <c r="F62" i="6"/>
  <c r="K175" i="6"/>
  <c r="F175" i="6"/>
  <c r="F226" i="6"/>
  <c r="K226" i="6"/>
  <c r="K168" i="6"/>
  <c r="F168" i="6"/>
  <c r="F42" i="6"/>
  <c r="K42" i="6"/>
  <c r="F68" i="6"/>
  <c r="K68" i="6"/>
  <c r="K200" i="6"/>
  <c r="F200" i="6"/>
  <c r="K161" i="6"/>
  <c r="F161" i="6"/>
  <c r="F7" i="9" l="1"/>
  <c r="K7" i="9"/>
  <c r="L137" i="8"/>
  <c r="L157" i="8" s="1"/>
  <c r="F157" i="8"/>
  <c r="E12" i="9" s="1"/>
  <c r="L71" i="8"/>
  <c r="L91" i="8" s="1"/>
  <c r="F91" i="8"/>
  <c r="E9" i="9" s="1"/>
  <c r="L115" i="8"/>
  <c r="L135" i="8" s="1"/>
  <c r="F135" i="8"/>
  <c r="E11" i="9" s="1"/>
  <c r="H72" i="7"/>
  <c r="E215" i="6"/>
  <c r="L62" i="6"/>
  <c r="F63" i="6"/>
  <c r="L213" i="6"/>
  <c r="L200" i="6"/>
  <c r="F201" i="6"/>
  <c r="L207" i="6"/>
  <c r="F208" i="6"/>
  <c r="L42" i="6"/>
  <c r="F45" i="6"/>
  <c r="L161" i="6"/>
  <c r="F162" i="6"/>
  <c r="L168" i="6"/>
  <c r="F169" i="6"/>
  <c r="L232" i="6"/>
  <c r="F233" i="6"/>
  <c r="L96" i="6"/>
  <c r="F102" i="6"/>
  <c r="L138" i="6"/>
  <c r="F144" i="6"/>
  <c r="L74" i="6"/>
  <c r="F80" i="6"/>
  <c r="L29" i="6"/>
  <c r="F30" i="6"/>
  <c r="L182" i="6"/>
  <c r="F183" i="6"/>
  <c r="L226" i="6"/>
  <c r="F227" i="6"/>
  <c r="L131" i="6"/>
  <c r="E132" i="6" s="1"/>
  <c r="L238" i="6"/>
  <c r="F239" i="6"/>
  <c r="L119" i="6"/>
  <c r="F120" i="6"/>
  <c r="L175" i="6"/>
  <c r="F176" i="6"/>
  <c r="L188" i="6"/>
  <c r="F189" i="6"/>
  <c r="L125" i="6"/>
  <c r="F126" i="6"/>
  <c r="L194" i="6"/>
  <c r="F195" i="6"/>
  <c r="L36" i="6"/>
  <c r="F37" i="6"/>
  <c r="L68" i="6"/>
  <c r="F69" i="6"/>
  <c r="F9" i="9" l="1"/>
  <c r="L9" i="9" s="1"/>
  <c r="K9" i="9"/>
  <c r="F12" i="9"/>
  <c r="L12" i="9" s="1"/>
  <c r="K12" i="9"/>
  <c r="F11" i="9"/>
  <c r="L11" i="9" s="1"/>
  <c r="K11" i="9"/>
  <c r="L7" i="9"/>
  <c r="F215" i="6"/>
  <c r="K215" i="6"/>
  <c r="L37" i="6"/>
  <c r="E8" i="7"/>
  <c r="L126" i="6"/>
  <c r="E21" i="7"/>
  <c r="E7" i="7"/>
  <c r="L30" i="6"/>
  <c r="E33" i="7"/>
  <c r="L208" i="6"/>
  <c r="L195" i="6"/>
  <c r="E31" i="7"/>
  <c r="E38" i="7"/>
  <c r="L239" i="6"/>
  <c r="L233" i="6"/>
  <c r="E37" i="7"/>
  <c r="E30" i="7"/>
  <c r="L189" i="6"/>
  <c r="L80" i="6"/>
  <c r="E14" i="7"/>
  <c r="L201" i="6"/>
  <c r="E32" i="7"/>
  <c r="L69" i="6"/>
  <c r="E13" i="7"/>
  <c r="L169" i="6"/>
  <c r="E27" i="7"/>
  <c r="F132" i="6"/>
  <c r="K132" i="6"/>
  <c r="L227" i="6"/>
  <c r="E36" i="7"/>
  <c r="L162" i="6"/>
  <c r="E26" i="7"/>
  <c r="E28" i="7"/>
  <c r="L176" i="6"/>
  <c r="E23" i="7"/>
  <c r="L144" i="6"/>
  <c r="E29" i="7"/>
  <c r="L183" i="6"/>
  <c r="E9" i="7"/>
  <c r="L45" i="6"/>
  <c r="E20" i="7"/>
  <c r="L120" i="6"/>
  <c r="L102" i="6"/>
  <c r="E17" i="7"/>
  <c r="E12" i="7"/>
  <c r="L63" i="6"/>
  <c r="H20" i="7" l="1"/>
  <c r="E40" i="8"/>
  <c r="H12" i="7"/>
  <c r="E32" i="8"/>
  <c r="H9" i="7"/>
  <c r="E29" i="8"/>
  <c r="H28" i="7"/>
  <c r="E48" i="8"/>
  <c r="H33" i="7"/>
  <c r="E53" i="8"/>
  <c r="H27" i="7"/>
  <c r="E47" i="8"/>
  <c r="H29" i="7"/>
  <c r="E49" i="8"/>
  <c r="H38" i="7"/>
  <c r="E58" i="8"/>
  <c r="H7" i="7"/>
  <c r="E27" i="8"/>
  <c r="H17" i="7"/>
  <c r="E37" i="8"/>
  <c r="H26" i="7"/>
  <c r="E46" i="8"/>
  <c r="H14" i="7"/>
  <c r="E34" i="8"/>
  <c r="H36" i="7"/>
  <c r="E56" i="8"/>
  <c r="H13" i="7"/>
  <c r="E33" i="8"/>
  <c r="H31" i="7"/>
  <c r="E51" i="8"/>
  <c r="H21" i="7"/>
  <c r="E41" i="8"/>
  <c r="H23" i="7"/>
  <c r="E43" i="8"/>
  <c r="H30" i="7"/>
  <c r="E50" i="8"/>
  <c r="H32" i="7"/>
  <c r="E52" i="8"/>
  <c r="H37" i="7"/>
  <c r="E57" i="8"/>
  <c r="H8" i="7"/>
  <c r="E28" i="8"/>
  <c r="L215" i="6"/>
  <c r="F216" i="6"/>
  <c r="L132" i="6"/>
  <c r="F133" i="6"/>
  <c r="K28" i="8" l="1"/>
  <c r="F28" i="8"/>
  <c r="L28" i="8" s="1"/>
  <c r="K50" i="8"/>
  <c r="F50" i="8"/>
  <c r="L50" i="8" s="1"/>
  <c r="K51" i="8"/>
  <c r="F51" i="8"/>
  <c r="L51" i="8" s="1"/>
  <c r="F34" i="8"/>
  <c r="L34" i="8" s="1"/>
  <c r="K34" i="8"/>
  <c r="F27" i="8"/>
  <c r="K27" i="8"/>
  <c r="K47" i="8"/>
  <c r="F47" i="8"/>
  <c r="L47" i="8" s="1"/>
  <c r="F29" i="8"/>
  <c r="L29" i="8" s="1"/>
  <c r="K29" i="8"/>
  <c r="K57" i="8"/>
  <c r="F57" i="8"/>
  <c r="L57" i="8" s="1"/>
  <c r="F43" i="8"/>
  <c r="L43" i="8" s="1"/>
  <c r="K43" i="8"/>
  <c r="F33" i="8"/>
  <c r="L33" i="8" s="1"/>
  <c r="K33" i="8"/>
  <c r="K46" i="8"/>
  <c r="F46" i="8"/>
  <c r="L46" i="8" s="1"/>
  <c r="K58" i="8"/>
  <c r="F58" i="8"/>
  <c r="L58" i="8" s="1"/>
  <c r="K53" i="8"/>
  <c r="F53" i="8"/>
  <c r="L53" i="8" s="1"/>
  <c r="K32" i="8"/>
  <c r="F32" i="8"/>
  <c r="L32" i="8" s="1"/>
  <c r="K52" i="8"/>
  <c r="F52" i="8"/>
  <c r="L52" i="8" s="1"/>
  <c r="F41" i="8"/>
  <c r="L41" i="8" s="1"/>
  <c r="K41" i="8"/>
  <c r="F56" i="8"/>
  <c r="L56" i="8" s="1"/>
  <c r="K56" i="8"/>
  <c r="F37" i="8"/>
  <c r="L37" i="8" s="1"/>
  <c r="K37" i="8"/>
  <c r="K49" i="8"/>
  <c r="F49" i="8"/>
  <c r="L49" i="8" s="1"/>
  <c r="F48" i="8"/>
  <c r="L48" i="8" s="1"/>
  <c r="K48" i="8"/>
  <c r="F40" i="8"/>
  <c r="L40" i="8" s="1"/>
  <c r="K40" i="8"/>
  <c r="E34" i="7"/>
  <c r="L216" i="6"/>
  <c r="L133" i="6"/>
  <c r="E22" i="7"/>
  <c r="H34" i="7" l="1"/>
  <c r="E54" i="8"/>
  <c r="H22" i="7"/>
  <c r="E42" i="8"/>
  <c r="L27" i="8"/>
  <c r="K42" i="8" l="1"/>
  <c r="F42" i="8"/>
  <c r="K54" i="8"/>
  <c r="F54" i="8"/>
  <c r="L54" i="8" s="1"/>
  <c r="L42" i="8" l="1"/>
  <c r="L69" i="8" s="1"/>
  <c r="F69" i="8"/>
  <c r="E8" i="9" s="1"/>
  <c r="F8" i="9" l="1"/>
  <c r="K8" i="9"/>
  <c r="L8" i="9" l="1"/>
  <c r="E6" i="9"/>
  <c r="F6" i="9" l="1"/>
  <c r="K6" i="9"/>
  <c r="L6" i="9" l="1"/>
  <c r="E5" i="9"/>
  <c r="F5" i="9" l="1"/>
  <c r="K5" i="9"/>
  <c r="L5" i="9" l="1"/>
  <c r="L25" i="9" s="1"/>
  <c r="E4" i="10"/>
  <c r="E7" i="10" s="1"/>
  <c r="F25" i="9"/>
  <c r="E18" i="10" l="1"/>
  <c r="E21" i="10"/>
  <c r="E22" i="10"/>
  <c r="E20" i="10"/>
  <c r="E19" i="10"/>
  <c r="E23" i="10" l="1"/>
  <c r="E24" i="10" l="1"/>
  <c r="E25" i="10" l="1"/>
  <c r="E26" i="10" s="1"/>
  <c r="E28" i="10"/>
  <c r="E29" i="10" l="1"/>
  <c r="D18" i="11"/>
  <c r="D21" i="11" l="1"/>
  <c r="E30" i="10"/>
  <c r="E31" i="10" s="1"/>
  <c r="F18" i="11"/>
  <c r="F21" i="11" s="1"/>
  <c r="F30" i="11" l="1"/>
  <c r="E12" i="12"/>
  <c r="J12" i="12"/>
  <c r="G18" i="11"/>
  <c r="L18" i="11" s="1"/>
  <c r="J11" i="12"/>
  <c r="D30" i="11"/>
  <c r="G30" i="11" s="1"/>
  <c r="L30" i="11" s="1"/>
  <c r="E11" i="12"/>
  <c r="G21" i="11"/>
  <c r="O18" i="11" l="1"/>
  <c r="O34" i="11" s="1"/>
  <c r="N18" i="11"/>
  <c r="L21" i="11"/>
  <c r="J13" i="12"/>
  <c r="E13" i="12"/>
  <c r="F6" i="11"/>
  <c r="N22" i="11"/>
  <c r="J6" i="11"/>
  <c r="N25" i="11"/>
  <c r="N34" i="11"/>
  <c r="N24" i="11"/>
  <c r="N28" i="11"/>
  <c r="N23" i="11"/>
  <c r="N20" i="11"/>
  <c r="N19" i="11"/>
  <c r="N27" i="11"/>
  <c r="F8" i="11" l="1"/>
  <c r="J10" i="12"/>
  <c r="E10" i="12"/>
  <c r="J8" i="11"/>
  <c r="N30" i="11"/>
</calcChain>
</file>

<file path=xl/sharedStrings.xml><?xml version="1.0" encoding="utf-8"?>
<sst xmlns="http://schemas.openxmlformats.org/spreadsheetml/2006/main" count="6730" uniqueCount="1095">
  <si>
    <t>공 종 별 집 계 표</t>
  </si>
  <si>
    <t>[ 민화와Kpop아트展공간디자인 ]</t>
  </si>
  <si>
    <t>품      명</t>
  </si>
  <si>
    <t>규      격</t>
  </si>
  <si>
    <t>단위</t>
  </si>
  <si>
    <t>수량</t>
  </si>
  <si>
    <t>재  료  비</t>
  </si>
  <si>
    <t>단  가</t>
  </si>
  <si>
    <t>금  액</t>
  </si>
  <si>
    <t>노  무  비</t>
  </si>
  <si>
    <t>경      비</t>
  </si>
  <si>
    <t>합      계</t>
  </si>
  <si>
    <t>비  고</t>
  </si>
  <si>
    <t>공종코드</t>
  </si>
  <si>
    <t>변수</t>
  </si>
  <si>
    <t>상위공종</t>
  </si>
  <si>
    <t>공종구분</t>
  </si>
  <si>
    <t>공종레벨</t>
  </si>
  <si>
    <t>공종소계</t>
  </si>
  <si>
    <t>원가계산서 연결금액</t>
  </si>
  <si>
    <t>품목코드</t>
  </si>
  <si>
    <t>설정</t>
  </si>
  <si>
    <t>일위</t>
  </si>
  <si>
    <t>단산</t>
  </si>
  <si>
    <t>자재</t>
  </si>
  <si>
    <t>손료적용</t>
  </si>
  <si>
    <t>손료저장</t>
  </si>
  <si>
    <t>적용율</t>
  </si>
  <si>
    <t>JUK1</t>
  </si>
  <si>
    <t>JUK2</t>
  </si>
  <si>
    <t>JUK3</t>
  </si>
  <si>
    <t>JUK4</t>
  </si>
  <si>
    <t>JUK5</t>
  </si>
  <si>
    <t>JUK6</t>
  </si>
  <si>
    <t>JUK7</t>
  </si>
  <si>
    <t>JUK8</t>
  </si>
  <si>
    <t>JUK9</t>
  </si>
  <si>
    <t>JUK10</t>
  </si>
  <si>
    <t>JUK11</t>
  </si>
  <si>
    <t>JUK12</t>
  </si>
  <si>
    <t>JUK13</t>
  </si>
  <si>
    <t>JUK14</t>
  </si>
  <si>
    <t>JUK15</t>
  </si>
  <si>
    <t>JUK16</t>
  </si>
  <si>
    <t>JUK17</t>
  </si>
  <si>
    <t>JUK18</t>
  </si>
  <si>
    <t>JUK19</t>
  </si>
  <si>
    <t>JUK20</t>
  </si>
  <si>
    <t>자재구분</t>
  </si>
  <si>
    <t>공종+자재</t>
  </si>
  <si>
    <t>고유번호</t>
  </si>
  <si>
    <t>01  민화와Kpop아트展공간디자인</t>
  </si>
  <si>
    <t/>
  </si>
  <si>
    <t>01</t>
  </si>
  <si>
    <t>0101  ■■ 건 축 공 사 ■■</t>
  </si>
  <si>
    <t>0101</t>
  </si>
  <si>
    <t>010101  가  설  공  사</t>
  </si>
  <si>
    <t>010101</t>
  </si>
  <si>
    <t>강관 조립말비계(이동식)설치 및 해체</t>
  </si>
  <si>
    <t>높이 2m, 3개월</t>
  </si>
  <si>
    <t>대</t>
  </si>
  <si>
    <t>호표 1</t>
  </si>
  <si>
    <t>574C2139675BE5BE35308E381366F6</t>
  </si>
  <si>
    <t>T</t>
  </si>
  <si>
    <t>F</t>
  </si>
  <si>
    <t>010101574C2139675BE5BE35308E381366F6</t>
  </si>
  <si>
    <t>건축물 현장정리</t>
  </si>
  <si>
    <t>준공청소</t>
  </si>
  <si>
    <t>M2</t>
  </si>
  <si>
    <t>호표 2</t>
  </si>
  <si>
    <t>574C213937855E8C316001E40F68A4</t>
  </si>
  <si>
    <t>010101574C213937855E8C316001E40F68A4</t>
  </si>
  <si>
    <t>비닐보양</t>
  </si>
  <si>
    <t>호표 3</t>
  </si>
  <si>
    <t>574C213937855E8C316001E40F68A5</t>
  </si>
  <si>
    <t>010101574C213937855E8C316001E40F68A5</t>
  </si>
  <si>
    <t>장비대/해체및자재운반용</t>
  </si>
  <si>
    <t>사다리,스카이카등</t>
  </si>
  <si>
    <t>일</t>
  </si>
  <si>
    <t>자재 30</t>
  </si>
  <si>
    <t>56F4313A27961C753C606D66DF9476E3D60ABD</t>
  </si>
  <si>
    <t>01010156F4313A27961C753C606D66DF9476E3D60ABD</t>
  </si>
  <si>
    <t>[ 합           계 ]</t>
  </si>
  <si>
    <t>TOTAL</t>
  </si>
  <si>
    <t>010102  목공사및수장공사</t>
  </si>
  <si>
    <t>010102</t>
  </si>
  <si>
    <t>K팝아트&amp;민화1 전시실덧벽W01설치</t>
  </si>
  <si>
    <t>W50+L(3600+4000)*H2500, GB12T(친환경수성P)+목상</t>
  </si>
  <si>
    <t>EA</t>
  </si>
  <si>
    <t>호표 4</t>
  </si>
  <si>
    <t>574CC13987FDB8FE3C104BBAC0D930</t>
  </si>
  <si>
    <t>010102574CC13987FDB8FE3C104BBAC0D930</t>
  </si>
  <si>
    <t>K팝아트&amp;민화1 전시실가벽W02설치</t>
  </si>
  <si>
    <t>W1150+L7000*H3600, GB12T(수성P)+작품:GB12T(수성P)+MDF9.0T+받침:MDF12.0T(수성P)+목상</t>
  </si>
  <si>
    <t>호표 5</t>
  </si>
  <si>
    <t>574CC13987FDB8FE3C104BBAC0D82E</t>
  </si>
  <si>
    <t>010102574CC13987FDB8FE3C104BBAC0D82E</t>
  </si>
  <si>
    <t>K팝아트&amp;민화1 전시실가벽W03설치</t>
  </si>
  <si>
    <t>W700+L4200*H3100, GB12T(수성P)+MDF12.0T(수성P)</t>
  </si>
  <si>
    <t>호표 6</t>
  </si>
  <si>
    <t>574CC13987FDB8FE3C104BBAC0D82B</t>
  </si>
  <si>
    <t>010102574CC13987FDB8FE3C104BBAC0D82B</t>
  </si>
  <si>
    <t>K팝아트&amp;민화1 전시실가벽W03강화유리설치</t>
  </si>
  <si>
    <t>L3600*H2500, 강화유리12.0mm+실리콘고정</t>
  </si>
  <si>
    <t>호표 7</t>
  </si>
  <si>
    <t>574CC13987FDB8FE3C104BBAC0D828</t>
  </si>
  <si>
    <t>010102574CC13987FDB8FE3C104BBAC0D828</t>
  </si>
  <si>
    <t>K팝아트&amp;민화1 전시실가벽W03강화유리해체</t>
  </si>
  <si>
    <t>호표 8</t>
  </si>
  <si>
    <t>574CC13987FDB8FE3C104BBAC0D829</t>
  </si>
  <si>
    <t>010102574CC13987FDB8FE3C104BBAC0D829</t>
  </si>
  <si>
    <t>K팝아트&amp;민화1 전시실가벽W05설치</t>
  </si>
  <si>
    <t>W400+L11450*H3600, GB12T(친환경수성P)+작품설치면:MDF9.0T+받침대:MDF12.0T+목상</t>
  </si>
  <si>
    <t>호표 9</t>
  </si>
  <si>
    <t>574CC13987FDB8FE3C104BBAC0DBE7</t>
  </si>
  <si>
    <t>010102574CC13987FDB8FE3C104BBAC0DBE7</t>
  </si>
  <si>
    <t>K팝아트&amp;민화1 전시실좌대W06설치</t>
  </si>
  <si>
    <t>W870+L5000*H50, GB12T(친환경수성P)+받침대:MDF12.0T + 목상</t>
  </si>
  <si>
    <t>호표 10</t>
  </si>
  <si>
    <t>574CC13987FDB8FE3C104BBAC0DADC</t>
  </si>
  <si>
    <t>010102574CC13987FDB8FE3C104BBAC0DADC</t>
  </si>
  <si>
    <t>K팝아트&amp;민화1 전시실가벽W07설치</t>
  </si>
  <si>
    <t>W800+L11400*H3600, GB12T(수성P)+작품:GB12T(수성P)+MDF9.0T+받침:MDF12.0T(수성P)+목상</t>
  </si>
  <si>
    <t>호표 11</t>
  </si>
  <si>
    <t>574CC13987FDB8FE3C104BBAC0DAD9</t>
  </si>
  <si>
    <t>010102574CC13987FDB8FE3C104BBAC0DAD9</t>
  </si>
  <si>
    <t>K팝아트&amp;민화1 전시실가벽W07강화유리설치</t>
  </si>
  <si>
    <t>L10400*H2400, 강화유리12.0mm+실리콘고정</t>
  </si>
  <si>
    <t>호표 12</t>
  </si>
  <si>
    <t>574CC13987FDB8FE3C104BBAC0DADA</t>
  </si>
  <si>
    <t>010102574CC13987FDB8FE3C104BBAC0DADA</t>
  </si>
  <si>
    <t>K팝아트&amp;민화1 전시실가벽W07강화유리해체</t>
  </si>
  <si>
    <t>호표 13</t>
  </si>
  <si>
    <t>574CC13987FDB8FE3C104BBAC0DADB</t>
  </si>
  <si>
    <t>010102574CC13987FDB8FE3C104BBAC0DADB</t>
  </si>
  <si>
    <t>K팝아트&amp;민화1 전시실가벽W08설치</t>
  </si>
  <si>
    <t>호표 14</t>
  </si>
  <si>
    <t>574CC13987FDB8FE3C104BBAC0D55A</t>
  </si>
  <si>
    <t>010102574CC13987FDB8FE3C104BBAC0D55A</t>
  </si>
  <si>
    <t>K팝아트&amp;민화1 전시실가벽W08강화유리설치</t>
  </si>
  <si>
    <t>호표 15</t>
  </si>
  <si>
    <t>574CC13987FDB8FE3C104BBAC0D55B</t>
  </si>
  <si>
    <t>010102574CC13987FDB8FE3C104BBAC0D55B</t>
  </si>
  <si>
    <t>K팝아트&amp;민화1 전시실가벽W08강화유리해체</t>
  </si>
  <si>
    <t>호표 16</t>
  </si>
  <si>
    <t>574CC13987FDB8FE3C104BBAC0D558</t>
  </si>
  <si>
    <t>010102574CC13987FDB8FE3C104BBAC0D558</t>
  </si>
  <si>
    <t>K팝아트&amp;민화1 전시실가벽W10설치</t>
  </si>
  <si>
    <t>W450+L7250*H3600, GB12T(수성P)+작품:GB12T(수성P)+MDF9.0T+받침:MDF12.0T(수성P)+목상</t>
  </si>
  <si>
    <t>호표 17</t>
  </si>
  <si>
    <t>574CC13987FDB8FE3C104BBAC0D4B3</t>
  </si>
  <si>
    <t>010102574CC13987FDB8FE3C104BBAC0D4B3</t>
  </si>
  <si>
    <t>K팝아트&amp;민화1 전시실 B11프로젝터브라켓설치</t>
  </si>
  <si>
    <t>W200+L500*H1000, GB12T(친환경수성P) 2겹+목상</t>
  </si>
  <si>
    <t>호표 18</t>
  </si>
  <si>
    <t>574CC13987FDB8FE3C104BBAC0D4B6</t>
  </si>
  <si>
    <t>010102574CC13987FDB8FE3C104BBAC0D4B6</t>
  </si>
  <si>
    <t>K팝아트&amp;민화1 전시실 S12스크린설치</t>
  </si>
  <si>
    <t>W50+L4000*H2250, GB12T(친환경수성P) 2겹+목상+와이어고정</t>
  </si>
  <si>
    <t>호표 19</t>
  </si>
  <si>
    <t>574CC13987FDB8FE3C104BBAC0D4BB</t>
  </si>
  <si>
    <t>010102574CC13987FDB8FE3C104BBAC0D4BB</t>
  </si>
  <si>
    <t>K팝아트&amp;민화1 전시실가벽W13-1설치</t>
  </si>
  <si>
    <t>W1070+L13400*H3600, GB12T(수성)+작품:GB12T(수성)+MDF9.0T+받침:MDF12.0T(수성)</t>
  </si>
  <si>
    <t>호표 20</t>
  </si>
  <si>
    <t>574CC13987FDB8FE3C104BBAC1E482</t>
  </si>
  <si>
    <t>010102574CC13987FDB8FE3C104BBAC1E482</t>
  </si>
  <si>
    <t>K팝아트&amp;민화1 전시실가벽W13-1강화유리설치</t>
  </si>
  <si>
    <t>L12400*H2400, 강화유리12.0mm+실리콘고정</t>
  </si>
  <si>
    <t>호표 21</t>
  </si>
  <si>
    <t>574CC13987FDB8FE3C104BBAC1E483</t>
  </si>
  <si>
    <t>010102574CC13987FDB8FE3C104BBAC1E483</t>
  </si>
  <si>
    <t>K팝아트&amp;민화1 전시실가벽W13-1강화유리해체</t>
  </si>
  <si>
    <t>호표 22</t>
  </si>
  <si>
    <t>574CC13987FDB8FE3C104BBAC1E480</t>
  </si>
  <si>
    <t>010102574CC13987FDB8FE3C104BBAC1E480</t>
  </si>
  <si>
    <t>K팝아트&amp;민화1 전시실가벽W13-2설치</t>
  </si>
  <si>
    <t>W50+L4550*H2500, 작품:GB12T(수성)+MDF9.0T+목상</t>
  </si>
  <si>
    <t>호표 23</t>
  </si>
  <si>
    <t>574CC13987FDB8FE3C104BBAC1E481</t>
  </si>
  <si>
    <t>010102574CC13987FDB8FE3C104BBAC1E481</t>
  </si>
  <si>
    <t>K팝아트&amp;민화1 전시실가벽W14설치</t>
  </si>
  <si>
    <t>W450+L6000*H3600, GB12T(수성P)+작품:GB12T(수성P)+MDF9.0T+목상</t>
  </si>
  <si>
    <t>호표 24</t>
  </si>
  <si>
    <t>574CC13987FDB8FE3C104BBAC1E487</t>
  </si>
  <si>
    <t>010102574CC13987FDB8FE3C104BBAC1E487</t>
  </si>
  <si>
    <t>K팝아트&amp;민화1 전시실가벽W15설치</t>
  </si>
  <si>
    <t>W50+L7400*H2500, GB12T(수성P)+작품:GB12T(수성P)+MDF9.0T+목상</t>
  </si>
  <si>
    <t>호표 25</t>
  </si>
  <si>
    <t>574CC13987FDB8FE3C104BBAC1E5A8</t>
  </si>
  <si>
    <t>010102574CC13987FDB8FE3C104BBAC1E5A8</t>
  </si>
  <si>
    <t>K팝아트&amp;민화1 전시실가벽W16설치</t>
  </si>
  <si>
    <t>W50+L2000*H2900, GB12T(수성P)+작품:GB12T(수성P)+MDF9.0T+목상</t>
  </si>
  <si>
    <t>호표 26</t>
  </si>
  <si>
    <t>574CC13987FDB8FE3C104BBAC1E5AD</t>
  </si>
  <si>
    <t>010102574CC13987FDB8FE3C104BBAC1E5AD</t>
  </si>
  <si>
    <t>K팝아트&amp;민화1 전시실 S17임영주스크린설치</t>
  </si>
  <si>
    <t>L(1630+1683+1630)*H800, 작품설치면:MDF12.0T(친환경수성P)+목상</t>
  </si>
  <si>
    <t>호표 27</t>
  </si>
  <si>
    <t>574CC13987FDB8FE3C104BBAC1E64F</t>
  </si>
  <si>
    <t>010102574CC13987FDB8FE3C104BBAC1E64F</t>
  </si>
  <si>
    <t>K팝아트&amp;민화1 전시실 S18임영주모니터거치대설치</t>
  </si>
  <si>
    <t>W700+L1398*H2276, 작품설치면:MDF12.0T(친환경수성P)+목상</t>
  </si>
  <si>
    <t>호표 28</t>
  </si>
  <si>
    <t>574CC13987FDB8FE3C104BBAC1E64A</t>
  </si>
  <si>
    <t>010102574CC13987FDB8FE3C104BBAC1E64A</t>
  </si>
  <si>
    <t>K팝아트&amp;민화1 전시실 S19작품거치대설치</t>
  </si>
  <si>
    <t>W560+L700*H1649, 작품설치면:MDF12.0T(친환경수성P)+목상</t>
  </si>
  <si>
    <t>호표 29</t>
  </si>
  <si>
    <t>574CC13987FDB8FE3C104BBAC1E756</t>
  </si>
  <si>
    <t>010102574CC13987FDB8FE3C104BBAC1E756</t>
  </si>
  <si>
    <t>K팝아트&amp;민화1 전시실가벽W20설치</t>
  </si>
  <si>
    <t>W50+L(7060+6598)*H2500, GB12T(친환경수성P)+작품설치면:MDF9.0T</t>
  </si>
  <si>
    <t>호표 30</t>
  </si>
  <si>
    <t>574CC13987FDB8FE3C104BBAC1E753</t>
  </si>
  <si>
    <t>010102574CC13987FDB8FE3C104BBAC1E753</t>
  </si>
  <si>
    <t>K팝아트&amp;민화1 전시실가벽W21아카이브설치</t>
  </si>
  <si>
    <t>W1050+L7600*H(700+900), 방수GB15.0mm(바니시/방염)+MDF12.0T(친환경수성P) + 목상</t>
  </si>
  <si>
    <t>호표 31</t>
  </si>
  <si>
    <t>574CC13987FDB8FE3C104BBAC1E027</t>
  </si>
  <si>
    <t>010102574CC13987FDB8FE3C104BBAC1E027</t>
  </si>
  <si>
    <t>K팝아트&amp;민화1 전시실가벽W21스툴설치</t>
  </si>
  <si>
    <t>기성품</t>
  </si>
  <si>
    <t>호표 32</t>
  </si>
  <si>
    <t>574CC13987FDB8FE3C104BBAC1E026</t>
  </si>
  <si>
    <t>010102574CC13987FDB8FE3C104BBAC1E026</t>
  </si>
  <si>
    <t>K팝아트&amp;민화1 전시실가벽W23설치</t>
  </si>
  <si>
    <t>W450+L4000*H3600, GB12T(수성P)+작품:GB12T(수성P)+방염MDF9.0T+목상</t>
  </si>
  <si>
    <t>호표 33</t>
  </si>
  <si>
    <t>574CC13987FDB8FE3C104BBAC1E1CD</t>
  </si>
  <si>
    <t>010102574CC13987FDB8FE3C104BBAC1E1CD</t>
  </si>
  <si>
    <t>주출입구통로막이설치</t>
  </si>
  <si>
    <t>W42*L2000*H3600, GB12.0(친환경수성P)+목상</t>
  </si>
  <si>
    <t>호표 34</t>
  </si>
  <si>
    <t>574CC13987FDB8FE3C104BBAC1E1CB</t>
  </si>
  <si>
    <t>010102574CC13987FDB8FE3C104BBAC1E1CB</t>
  </si>
  <si>
    <t>W42*L2000*H2400, GB12.0(친환경수성P)+목상</t>
  </si>
  <si>
    <t>호표 35</t>
  </si>
  <si>
    <t>574CC13987FDB8FE3C104BBAC1E1CA</t>
  </si>
  <si>
    <t>010102574CC13987FDB8FE3C104BBAC1E1CA</t>
  </si>
  <si>
    <t>010103  금  속  공  사</t>
  </si>
  <si>
    <t>010103</t>
  </si>
  <si>
    <t>각파이프보강(아연도)</t>
  </si>
  <si>
    <t>ㅁ45*75*1.6T(비노출/도장유)</t>
  </si>
  <si>
    <t>M</t>
  </si>
  <si>
    <t>호표 36</t>
  </si>
  <si>
    <t>574CC139377C44183B20AE545268AB</t>
  </si>
  <si>
    <t>010103574CC139377C44183B20AE545268AB</t>
  </si>
  <si>
    <t>010104  미  장  공  사</t>
  </si>
  <si>
    <t>010104</t>
  </si>
  <si>
    <t>기존면정리</t>
  </si>
  <si>
    <t>벽면</t>
  </si>
  <si>
    <t>호표 37</t>
  </si>
  <si>
    <t>574C413E4708643F36507A557FCEFD</t>
  </si>
  <si>
    <t>010104574C413E4708643F36507A557FCEFD</t>
  </si>
  <si>
    <t>010105  칠    공    사</t>
  </si>
  <si>
    <t>010105</t>
  </si>
  <si>
    <t>바탕만들기+수성페인트 롤러칠/기존면&lt;자재지급&gt;</t>
  </si>
  <si>
    <t>내부 2회, 친환경</t>
  </si>
  <si>
    <t>호표 38</t>
  </si>
  <si>
    <t>574CD138278CC8FB34F050D7234705</t>
  </si>
  <si>
    <t>010105574CD138278CC8FB34F050D7234705</t>
  </si>
  <si>
    <t>010106  해  체  공  사</t>
  </si>
  <si>
    <t>010106</t>
  </si>
  <si>
    <t>건식벽해체/S19</t>
  </si>
  <si>
    <t>W560+L700*H1649</t>
  </si>
  <si>
    <t>호표 39</t>
  </si>
  <si>
    <t>574CC13987FDB8FE3C104BBAC1E757</t>
  </si>
  <si>
    <t>010106574CC13987FDB8FE3C104BBAC1E757</t>
  </si>
  <si>
    <t>전시실가벽1해체/전시실1,2</t>
  </si>
  <si>
    <t>W800*L11000*H3600, GB12.0mm(친환경수성P)+목상</t>
  </si>
  <si>
    <t>호표 40</t>
  </si>
  <si>
    <t>574CC13987FDB8FE3C104BBAC1E2D1</t>
  </si>
  <si>
    <t>010106574CC13987FDB8FE3C104BBAC1E2D1</t>
  </si>
  <si>
    <t>전시실가벽2해체/전시실1,2</t>
  </si>
  <si>
    <t>W800*L8400*H2400~3600, GB12.0mm(친환경수성P)+목상</t>
  </si>
  <si>
    <t>호표 41</t>
  </si>
  <si>
    <t>574CC13987FDB8FE3C104BBAC1E3FB</t>
  </si>
  <si>
    <t>010106574CC13987FDB8FE3C104BBAC1E3FB</t>
  </si>
  <si>
    <t>전시실가벽3해체/전시실1,2</t>
  </si>
  <si>
    <t>W800*L13859*H2400~3600, GB12.0mm(친환경수성P)+목상</t>
  </si>
  <si>
    <t>호표 42</t>
  </si>
  <si>
    <t>574CC13987FDB8FE3C104BBAC1E3FE</t>
  </si>
  <si>
    <t>010106574CC13987FDB8FE3C104BBAC1E3FE</t>
  </si>
  <si>
    <t>전시실가벽4해체/전시실1,2</t>
  </si>
  <si>
    <t>W800*L7637*H2400~3600, GB12.0mm(친환경수성P)+목상</t>
  </si>
  <si>
    <t>호표 43</t>
  </si>
  <si>
    <t>574CC13987FDB8FE3C104BBAC1ECD8</t>
  </si>
  <si>
    <t>010106574CC13987FDB8FE3C104BBAC1ECD8</t>
  </si>
  <si>
    <t>전시실가벽5해체/전시실1,2</t>
  </si>
  <si>
    <t>W5550*L9009*H2400, GB12.0mm(친환경수성P)+목상</t>
  </si>
  <si>
    <t>호표 44</t>
  </si>
  <si>
    <t>574CC13987FDB8FE3C104BBAC1ECDD</t>
  </si>
  <si>
    <t>010106574CC13987FDB8FE3C104BBAC1ECDD</t>
  </si>
  <si>
    <t>전시실가벽6해체/전시실1,2</t>
  </si>
  <si>
    <t>W800*L7920*H2400~3600, GB12.0mm(친환경수성P)+목상</t>
  </si>
  <si>
    <t>호표 45</t>
  </si>
  <si>
    <t>574CC13987FDB8FE3C104BBAC1EDFE</t>
  </si>
  <si>
    <t>010106574CC13987FDB8FE3C104BBAC1EDFE</t>
  </si>
  <si>
    <t>전시실가벽7해체/전시실1,2</t>
  </si>
  <si>
    <t>호표 46</t>
  </si>
  <si>
    <t>574CC13987FDB8FE3C104BBAC28A65</t>
  </si>
  <si>
    <t>010106574CC13987FDB8FE3C104BBAC28A65</t>
  </si>
  <si>
    <t>전시실가벽8해체/전시실1,2</t>
  </si>
  <si>
    <t>W100*L5000*H2812, GB12.0mm(친환경수성P)+MDF12.0mm+목상</t>
  </si>
  <si>
    <t>호표 47</t>
  </si>
  <si>
    <t>574CC13987FDB8FE3C104BBAC28B0C</t>
  </si>
  <si>
    <t>010106574CC13987FDB8FE3C104BBAC28B0C</t>
  </si>
  <si>
    <t>전시실가벽1해체/전시실3,4</t>
  </si>
  <si>
    <t>W580*L7590*H300~3050, GB12.0mm(친환경수성P)+목상</t>
  </si>
  <si>
    <t>호표 48</t>
  </si>
  <si>
    <t>574CC13987FDB8FE3C104BBAC2895E</t>
  </si>
  <si>
    <t>010106574CC13987FDB8FE3C104BBAC2895E</t>
  </si>
  <si>
    <t>전시실가벽2해체/전시실3,4</t>
  </si>
  <si>
    <t>W583*L12838*H300~3050, GB12.0mm(친환경수성P)+목상</t>
  </si>
  <si>
    <t>호표 49</t>
  </si>
  <si>
    <t>574CC13987FDB8FE3C104BBAC28EC0</t>
  </si>
  <si>
    <t>010106574CC13987FDB8FE3C104BBAC28EC0</t>
  </si>
  <si>
    <t>전시실가벽3해체/전시실3,4</t>
  </si>
  <si>
    <t>W580*L4407*H300~3050, GB12.0mm(친환경수성P)+목상</t>
  </si>
  <si>
    <t>호표 50</t>
  </si>
  <si>
    <t>574CC13987FDB8FE3C104BBAC28EC5</t>
  </si>
  <si>
    <t>010106574CC13987FDB8FE3C104BBAC28EC5</t>
  </si>
  <si>
    <t>전시실가벽7해체/전시실3,4</t>
  </si>
  <si>
    <t>W600*L7212*H4200, GB12.0mm(친환경수성P)+목상</t>
  </si>
  <si>
    <t>호표 51</t>
  </si>
  <si>
    <t>574CC13987FDB8FE3C104BBAC28FE7</t>
  </si>
  <si>
    <t>010106574CC13987FDB8FE3C104BBAC28FE7</t>
  </si>
  <si>
    <t>전시실가벽8해체/전시실3,4</t>
  </si>
  <si>
    <t>W2000*L10680*H150~1450, 합판12.0mm(친환경수성P)+목상</t>
  </si>
  <si>
    <t>호표 52</t>
  </si>
  <si>
    <t>574CC13987FDB8FE3C104BBAC28FE2</t>
  </si>
  <si>
    <t>010106574CC13987FDB8FE3C104BBAC28FE2</t>
  </si>
  <si>
    <t>전시실좌대9해체/전시실3,4</t>
  </si>
  <si>
    <t>W2000*L9600*H400, MDF12.0mm(친환경수성P)+목상</t>
  </si>
  <si>
    <t>호표 53</t>
  </si>
  <si>
    <t>574CC13987FDB8FE3C104BBAC28C12</t>
  </si>
  <si>
    <t>010106574CC13987FDB8FE3C104BBAC28C12</t>
  </si>
  <si>
    <t>010107  건설폐기물처리비</t>
  </si>
  <si>
    <t>010107</t>
  </si>
  <si>
    <t>4</t>
  </si>
  <si>
    <t>폐자재처리수수료</t>
  </si>
  <si>
    <t>혼합폐기물(폐보드류, 폐판넬등)</t>
  </si>
  <si>
    <t>TON</t>
  </si>
  <si>
    <t>자재 25</t>
  </si>
  <si>
    <t>574C213937855DE43870D4BE37BA6E</t>
  </si>
  <si>
    <t>010107574C213937855DE43870D4BE37BA6E</t>
  </si>
  <si>
    <t>건설폐기물상차운반비(혼합)</t>
  </si>
  <si>
    <t>24톤압롤트럭, 30km</t>
  </si>
  <si>
    <t>자재 26</t>
  </si>
  <si>
    <t>574C213937855DE43870D4BE349964</t>
  </si>
  <si>
    <t>010107574C213937855DE43870D4BE349964</t>
  </si>
  <si>
    <t>일 위 대 가 목 록</t>
  </si>
  <si>
    <t>코  드</t>
  </si>
  <si>
    <t>재 료 비</t>
  </si>
  <si>
    <t>노 무 비</t>
  </si>
  <si>
    <t>경    비</t>
  </si>
  <si>
    <t>합    계</t>
  </si>
  <si>
    <t>번  호</t>
  </si>
  <si>
    <t>비      고</t>
  </si>
  <si>
    <t>노임계수</t>
  </si>
  <si>
    <t>할증</t>
  </si>
  <si>
    <t>품셈개요</t>
  </si>
  <si>
    <t>장비일위</t>
  </si>
  <si>
    <t>일위대가</t>
  </si>
  <si>
    <t>할증적용</t>
  </si>
  <si>
    <t>할증저장</t>
  </si>
  <si>
    <t>할증율</t>
  </si>
  <si>
    <t>HAL1</t>
  </si>
  <si>
    <t>HAL2</t>
  </si>
  <si>
    <t>HAL3</t>
  </si>
  <si>
    <t>일위대가+자재</t>
  </si>
  <si>
    <t>할증체크</t>
  </si>
  <si>
    <t>강관 조립말비계(이동식)설치 및 해체  높이 2m, 3개월  대  공통 2-7-4, 2-2-5   ( 호표 1 )</t>
  </si>
  <si>
    <t>공통 2-7-4, 2-2-5</t>
  </si>
  <si>
    <t>비계안정장치</t>
  </si>
  <si>
    <t>비계안정장치, 비계기본틀, 기둥, 1.2*1.7m</t>
  </si>
  <si>
    <t>개</t>
  </si>
  <si>
    <t>자재 10</t>
  </si>
  <si>
    <t>5066D13977DEAAB530A0918B8B73C41F8E05DE</t>
  </si>
  <si>
    <t>574C2139675BE5BE35308E381366F65066D13977DEAAB530A0918B8B73C41F8E05DE</t>
  </si>
  <si>
    <t>비계안정장치, 가새, 1.2*1.9m</t>
  </si>
  <si>
    <t>자재 11</t>
  </si>
  <si>
    <t>5066D13977DEAAB530A0918B8B73C41F8E05D0</t>
  </si>
  <si>
    <t>574C2139675BE5BE35308E381366F65066D13977DEAAB530A0918B8B73C41F8E05D0</t>
  </si>
  <si>
    <t>비계안정장치, 수평띠장, 1829mm</t>
  </si>
  <si>
    <t>자재 12</t>
  </si>
  <si>
    <t>5066D13977DEAAB530A0918B8B73C41F8E0A59</t>
  </si>
  <si>
    <t>574C2139675BE5BE35308E381366F65066D13977DEAAB530A0918B8B73C41F8E0A59</t>
  </si>
  <si>
    <t>비계안정장치, 손잡이기둥</t>
  </si>
  <si>
    <t>자재 15</t>
  </si>
  <si>
    <t>5066D13977DEAAB530A0918B8B73C41F8E0A5E</t>
  </si>
  <si>
    <t>574C2139675BE5BE35308E381366F65066D13977DEAAB530A0918B8B73C41F8E0A5E</t>
  </si>
  <si>
    <t>비계안정장치, 손잡이, 1229mm</t>
  </si>
  <si>
    <t>자재 13</t>
  </si>
  <si>
    <t>5066D13977DEAAB530A0918B8B73C41F8E0A58</t>
  </si>
  <si>
    <t>574C2139675BE5BE35308E381366F65066D13977DEAAB530A0918B8B73C41F8E0A58</t>
  </si>
  <si>
    <t>비계안정장치, 손잡이, 1829mm</t>
  </si>
  <si>
    <t>자재 14</t>
  </si>
  <si>
    <t>5066D13977DEAAB530A0918B8B73C41F8E0A5F</t>
  </si>
  <si>
    <t>574C2139675BE5BE35308E381366F65066D13977DEAAB530A0918B8B73C41F8E0A5F</t>
  </si>
  <si>
    <t>비계안정장치, 바퀴</t>
  </si>
  <si>
    <t>자재 16</t>
  </si>
  <si>
    <t>5066D13977DEAAB530A0918B8B73C41F8E0A5D</t>
  </si>
  <si>
    <t>574C2139675BE5BE35308E381366F65066D13977DEAAB530A0918B8B73C41F8E0A5D</t>
  </si>
  <si>
    <t>비계안정장치, 쟈키</t>
  </si>
  <si>
    <t>자재 17</t>
  </si>
  <si>
    <t>5066D13977DEAAB530A0918B8B73C41F8E0A5C</t>
  </si>
  <si>
    <t>574C2139675BE5BE35308E381366F65066D13977DEAAB530A0918B8B73C41F8E0A5C</t>
  </si>
  <si>
    <t>비계안정장치, 발판, 40*200*2000</t>
  </si>
  <si>
    <t>장</t>
  </si>
  <si>
    <t>자재 18</t>
  </si>
  <si>
    <t>5066D13977DEAAB530A0918B8947F177C113B5</t>
  </si>
  <si>
    <t>574C2139675BE5BE35308E381366F65066D13977DEAAB530A0918B8947F177C113B5</t>
  </si>
  <si>
    <t>높이 2m, 노무비</t>
  </si>
  <si>
    <t>호표 54</t>
  </si>
  <si>
    <t>574C2139675BE5BE35308E393A7166</t>
  </si>
  <si>
    <t>574C2139675BE5BE35308E381366F6574C2139675BE5BE35308E393A7166</t>
  </si>
  <si>
    <t xml:space="preserve"> [ 합          계 ]</t>
  </si>
  <si>
    <t>건축물 현장정리  준공청소  M2  공통 2-11-2   ( 호표 2 )</t>
  </si>
  <si>
    <t>공통 2-11-2</t>
  </si>
  <si>
    <t>보통인부</t>
  </si>
  <si>
    <t>일반공사 직종</t>
  </si>
  <si>
    <t>인</t>
  </si>
  <si>
    <t>노임 1</t>
  </si>
  <si>
    <t>5793513BC7AC085E36B0C292C8893877243B89</t>
  </si>
  <si>
    <t>574C213937855E8C316001E40F68A45793513BC7AC085E36B0C292C8893877243B89</t>
  </si>
  <si>
    <t>비닐보양    M2     ( 호표 3 )</t>
  </si>
  <si>
    <t>폴리에틸렌필름</t>
  </si>
  <si>
    <t>폴리에틸렌필름, 두께, 0.03mm</t>
  </si>
  <si>
    <t>자재 4</t>
  </si>
  <si>
    <t>504A313FF7951F753600695E62EF5FE3B3AD0C</t>
  </si>
  <si>
    <t>574C213937855E8C316001E40F68A5504A313FF7951F753600695E62EF5FE3B3AD0C</t>
  </si>
  <si>
    <t>574C213937855E8C316001E40F68A55793513BC7AC085E36B0C292C8893877243B89</t>
  </si>
  <si>
    <t>K팝아트&amp;민화1 전시실덧벽W01설치  W50+L(3600+4000)*H2500, GB12T(친환경수성P)+목상  EA     ( 호표 4 )</t>
  </si>
  <si>
    <t>목상 설치/벽면</t>
  </si>
  <si>
    <t>30*30</t>
  </si>
  <si>
    <t>호표 55</t>
  </si>
  <si>
    <t>574CA134F74E7C3434205F294A3D2F</t>
  </si>
  <si>
    <t>574CC13987FDB8FE3C104BBAC0D930574CA134F74E7C3434205F294A3D2F</t>
  </si>
  <si>
    <t>석고판 설치(나사고정) - 바탕용</t>
  </si>
  <si>
    <t>벽, GB12.0T 1겹 붙임</t>
  </si>
  <si>
    <t>호표 56</t>
  </si>
  <si>
    <t>574CC13987FDB8FE3C104BBAC0DC8C</t>
  </si>
  <si>
    <t>574CC13987FDB8FE3C104BBAC0D930574CC13987FDB8FE3C104BBAC0DC8C</t>
  </si>
  <si>
    <t>바탕만들기+수성페인트 롤러칠&lt;자재지급&gt;</t>
  </si>
  <si>
    <t>내부 2회, G.B.면 줄퍼티, 친환경</t>
  </si>
  <si>
    <t>호표 57</t>
  </si>
  <si>
    <t>574CD138278CC8FB34F050D348F529</t>
  </si>
  <si>
    <t>574CC13987FDB8FE3C104BBAC0D930574CD138278CC8FB34F050D348F529</t>
  </si>
  <si>
    <t>K팝아트&amp;민화1 전시실가벽W02설치  W1150+L7000*H3600, GB12T(수성P)+작품:GB12T(수성P)+MDF9.0T+받침:MDF12.0T(수성P)+목상  EA     ( 호표 5 )</t>
  </si>
  <si>
    <t>574CC13987FDB8FE3C104BBAC0D82E574CA134F74E7C3434205F294A3D2F</t>
  </si>
  <si>
    <t>MDF 설치</t>
  </si>
  <si>
    <t>벽, 9.0mm</t>
  </si>
  <si>
    <t>호표 61</t>
  </si>
  <si>
    <t>574CC13987FE5E4638B079BA3F4686</t>
  </si>
  <si>
    <t>574CC13987FDB8FE3C104BBAC0D82E574CC13987FE5E4638B079BA3F4686</t>
  </si>
  <si>
    <t>574CC13987FDB8FE3C104BBAC0D82E574CC13987FDB8FE3C104BBAC0DC8C</t>
  </si>
  <si>
    <t>574CC13987FDB8FE3C104BBAC0D82E574CD138278CC8FB34F050D348F529</t>
  </si>
  <si>
    <t>K팝아트&amp;민화1 전시실가벽W03설치  W700+L4200*H3100, GB12T(수성P)+MDF12.0T(수성P)  EA     ( 호표 6 )</t>
  </si>
  <si>
    <t>574CC13987FDB8FE3C104BBAC0D82B574CA134F74E7C3434205F294A3D2F</t>
  </si>
  <si>
    <t>574CC13987FDB8FE3C104BBAC0D82B574CC13987FDB8FE3C104BBAC0DC8C</t>
  </si>
  <si>
    <t>574CC13987FDB8FE3C104BBAC0D82B574CD138278CC8FB34F050D348F529</t>
  </si>
  <si>
    <t>벽, 12.0mm</t>
  </si>
  <si>
    <t>호표 63</t>
  </si>
  <si>
    <t>574CC13987FE5E4638B079BA3F47AA</t>
  </si>
  <si>
    <t>574CC13987FDB8FE3C104BBAC0D82B574CC13987FE5E4638B079BA3F47AA</t>
  </si>
  <si>
    <t>K팝아트&amp;민화1 전시실가벽W03강화유리설치  L3600*H2500, 강화유리12.0mm+실리콘고정  EA     ( 호표 7 )</t>
  </si>
  <si>
    <t>강화유리</t>
  </si>
  <si>
    <t>강화유리, 투명, 12mm</t>
  </si>
  <si>
    <t>자재 9</t>
  </si>
  <si>
    <t>5066D13977D0CCB13080A048022774DB348351</t>
  </si>
  <si>
    <t>574CC13987FDB8FE3C104BBAC0D8285066D13977D0CCB13080A048022774DB348351</t>
  </si>
  <si>
    <t>창호유리설치 / 판유리</t>
  </si>
  <si>
    <t>유리두께 12mm 이하</t>
  </si>
  <si>
    <t>호표 64</t>
  </si>
  <si>
    <t>574CF13C876B45643DC0C7DBAE60C7</t>
  </si>
  <si>
    <t>574CC13987FDB8FE3C104BBAC0D828574CF13C876B45643DC0C7DBAE60C7</t>
  </si>
  <si>
    <t>유리주위 코킹</t>
  </si>
  <si>
    <t>5*5, 실리콘</t>
  </si>
  <si>
    <t>호표 65</t>
  </si>
  <si>
    <t>574CB13B274EB8B33A309F1C53C9DF</t>
  </si>
  <si>
    <t>574CC13987FDB8FE3C104BBAC0D828574CB13B274EB8B33A309F1C53C9DF</t>
  </si>
  <si>
    <t>조인트코킹(실리콘)</t>
  </si>
  <si>
    <t>15㎜*15㎜</t>
  </si>
  <si>
    <t>호표 66</t>
  </si>
  <si>
    <t>574CB13B274EBA6232002945C3C0D1</t>
  </si>
  <si>
    <t>574CC13987FDB8FE3C104BBAC0D828574CB13B274EBA6232002945C3C0D1</t>
  </si>
  <si>
    <t>K팝아트&amp;민화1 전시실가벽W03강화유리해체  L3600*H2500, 강화유리12.0mm+실리콘고정  EA     ( 호표 8 )</t>
  </si>
  <si>
    <t>574CC13987FDB8FE3C104BBAC0D8295793513BC7AC085E36B0C292C8893877243B89</t>
  </si>
  <si>
    <t>K팝아트&amp;민화1 전시실가벽W05설치  W400+L11450*H3600, GB12T(친환경수성P)+작품설치면:MDF9.0T+받침대:MDF12.0T+목상  EA     ( 호표 9 )</t>
  </si>
  <si>
    <t>574CC13987FDB8FE3C104BBAC0DBE7574CA134F74E7C3434205F294A3D2F</t>
  </si>
  <si>
    <t>574CC13987FDB8FE3C104BBAC0DBE7574CC13987FE5E4638B079BA3F4686</t>
  </si>
  <si>
    <t>574CC13987FDB8FE3C104BBAC0DBE7574CC13987FDB8FE3C104BBAC0DC8C</t>
  </si>
  <si>
    <t>574CC13987FDB8FE3C104BBAC0DBE7574CD138278CC8FB34F050D348F529</t>
  </si>
  <si>
    <t>K팝아트&amp;민화1 전시실좌대W06설치  W870+L5000*H50, GB12T(친환경수성P)+받침대:MDF12.0T + 목상  EA     ( 호표 10 )</t>
  </si>
  <si>
    <t>목상 설치/바닥면</t>
  </si>
  <si>
    <t>호표 67</t>
  </si>
  <si>
    <t>574CA134C7FA3EF43C1049E043B42B</t>
  </si>
  <si>
    <t>574CC13987FDB8FE3C104BBAC0DADC574CA134C7FA3EF43C1049E043B42B</t>
  </si>
  <si>
    <t>574CC13987FDB8FE3C104BBAC0DADC574CC13987FE5E4638B079BA3F47AA</t>
  </si>
  <si>
    <t>574CC13987FDB8FE3C104BBAC0DADC574CD138278CC8FB34F050D348F529</t>
  </si>
  <si>
    <t>K팝아트&amp;민화1 전시실가벽W07설치  W800+L11400*H3600, GB12T(수성P)+작품:GB12T(수성P)+MDF9.0T+받침:MDF12.0T(수성P)+목상  EA     ( 호표 11 )</t>
  </si>
  <si>
    <t>574CC13987FDB8FE3C104BBAC0DAD9574CA134C7FA3EF43C1049E043B42B</t>
  </si>
  <si>
    <t>574CC13987FDB8FE3C104BBAC0DAD9574CC13987FE5E4638B079BA3F47AA</t>
  </si>
  <si>
    <t>574CC13987FDB8FE3C104BBAC0DAD9574CD138278CC8FB34F050D348F529</t>
  </si>
  <si>
    <t>574CC13987FDB8FE3C104BBAC0DAD9574CA134F74E7C3434205F294A3D2F</t>
  </si>
  <si>
    <t>574CC13987FDB8FE3C104BBAC0DAD9574CC13987FE5E4638B079BA3F4686</t>
  </si>
  <si>
    <t>574CC13987FDB8FE3C104BBAC0DAD9574CC13987FDB8FE3C104BBAC0DC8C</t>
  </si>
  <si>
    <t>K팝아트&amp;민화1 전시실가벽W07강화유리설치  L10400*H2400, 강화유리12.0mm+실리콘고정  EA     ( 호표 12 )</t>
  </si>
  <si>
    <t>574CC13987FDB8FE3C104BBAC0DADA5066D13977D0CCB13080A048022774DB348351</t>
  </si>
  <si>
    <t>574CC13987FDB8FE3C104BBAC0DADA574CF13C876B45643DC0C7DBAE60C7</t>
  </si>
  <si>
    <t>574CC13987FDB8FE3C104BBAC0DADA574CB13B274EB8B33A309F1C53C9DF</t>
  </si>
  <si>
    <t>574CC13987FDB8FE3C104BBAC0DADA574CB13B274EBA6232002945C3C0D1</t>
  </si>
  <si>
    <t>K팝아트&amp;민화1 전시실가벽W07강화유리해체  L10400*H2400, 강화유리12.0mm+실리콘고정  EA     ( 호표 13 )</t>
  </si>
  <si>
    <t>574CC13987FDB8FE3C104BBAC0DADB5793513BC7AC085E36B0C292C8893877243B89</t>
  </si>
  <si>
    <t>K팝아트&amp;민화1 전시실가벽W08설치  W800+L11400*H3600, GB12T(수성P)+작품:GB12T(수성P)+MDF9.0T+받침:MDF12.0T(수성P)+목상  EA     ( 호표 14 )</t>
  </si>
  <si>
    <t>574CC13987FDB8FE3C104BBAC0D55A574CA134C7FA3EF43C1049E043B42B</t>
  </si>
  <si>
    <t>574CC13987FDB8FE3C104BBAC0D55A574CC13987FE5E4638B079BA3F47AA</t>
  </si>
  <si>
    <t>574CC13987FDB8FE3C104BBAC0D55A574CD138278CC8FB34F050D348F529</t>
  </si>
  <si>
    <t>574CC13987FDB8FE3C104BBAC0D55A574CA134F74E7C3434205F294A3D2F</t>
  </si>
  <si>
    <t>574CC13987FDB8FE3C104BBAC0D55A574CC13987FE5E4638B079BA3F4686</t>
  </si>
  <si>
    <t>574CC13987FDB8FE3C104BBAC0D55A574CC13987FDB8FE3C104BBAC0DC8C</t>
  </si>
  <si>
    <t>K팝아트&amp;민화1 전시실가벽W08강화유리설치  L10400*H2400, 강화유리12.0mm+실리콘고정  EA     ( 호표 15 )</t>
  </si>
  <si>
    <t>574CC13987FDB8FE3C104BBAC0D55B5066D13977D0CCB13080A048022774DB348351</t>
  </si>
  <si>
    <t>574CC13987FDB8FE3C104BBAC0D55B574CF13C876B45643DC0C7DBAE60C7</t>
  </si>
  <si>
    <t>574CC13987FDB8FE3C104BBAC0D55B574CB13B274EB8B33A309F1C53C9DF</t>
  </si>
  <si>
    <t>574CC13987FDB8FE3C104BBAC0D55B574CB13B274EBA6232002945C3C0D1</t>
  </si>
  <si>
    <t>K팝아트&amp;민화1 전시실가벽W08강화유리해체  L10400*H2400, 강화유리12.0mm+실리콘고정  EA     ( 호표 16 )</t>
  </si>
  <si>
    <t>574CC13987FDB8FE3C104BBAC0D5585793513BC7AC085E36B0C292C8893877243B89</t>
  </si>
  <si>
    <t>K팝아트&amp;민화1 전시실가벽W10설치  W450+L7250*H3600, GB12T(수성P)+작품:GB12T(수성P)+MDF9.0T+받침:MDF12.0T(수성P)+목상  EA     ( 호표 17 )</t>
  </si>
  <si>
    <t>574CC13987FDB8FE3C104BBAC0D4B3574CA134F74E7C3434205F294A3D2F</t>
  </si>
  <si>
    <t>574CC13987FDB8FE3C104BBAC0D4B3574CC13987FE5E4638B079BA3F4686</t>
  </si>
  <si>
    <t>574CC13987FDB8FE3C104BBAC0D4B3574CC13987FDB8FE3C104BBAC0DC8C</t>
  </si>
  <si>
    <t>574CC13987FDB8FE3C104BBAC0D4B3574CD138278CC8FB34F050D348F529</t>
  </si>
  <si>
    <t>K팝아트&amp;민화1 전시실 B11프로젝터브라켓설치  W200+L500*H1000, GB12T(친환경수성P) 2겹+목상  EA     ( 호표 18 )</t>
  </si>
  <si>
    <t>574CC13987FDB8FE3C104BBAC0D4B6574CA134F74E7C3434205F294A3D2F</t>
  </si>
  <si>
    <t>574CC13987FDB8FE3C104BBAC0D4B6574CC13987FDB8FE3C104BBAC0DC8C</t>
  </si>
  <si>
    <t>574CC13987FDB8FE3C104BBAC0D4B6574CD138278CC8FB34F050D348F529</t>
  </si>
  <si>
    <t>K팝아트&amp;민화1 전시실 S12스크린설치  W50+L4000*H2250, GB12T(친환경수성P) 2겹+목상+와이어고정  EA     ( 호표 19 )</t>
  </si>
  <si>
    <t>574CC13987FDB8FE3C104BBAC0D4BB574CA134F74E7C3434205F294A3D2F</t>
  </si>
  <si>
    <t>574CC13987FDB8FE3C104BBAC0D4BB574CC13987FDB8FE3C104BBAC0DC8C</t>
  </si>
  <si>
    <t>574CC13987FDB8FE3C104BBAC0D4BB574CD138278CC8FB34F050D348F529</t>
  </si>
  <si>
    <t>잡재료</t>
  </si>
  <si>
    <t>합계의 5%</t>
  </si>
  <si>
    <t>식</t>
  </si>
  <si>
    <t>565AE133870D0BAF3BB04F8201BB001</t>
  </si>
  <si>
    <t>574CC13987FDB8FE3C104BBAC0D4BB565AE133870D0BAF3BB04F8201BB001</t>
  </si>
  <si>
    <t>K팝아트&amp;민화1 전시실가벽W13-1설치  W1070+L13400*H3600, GB12T(수성)+작품:GB12T(수성)+MDF9.0T+받침:MDF12.0T(수성)  EA     ( 호표 20 )</t>
  </si>
  <si>
    <t>574CC13987FDB8FE3C104BBAC1E482574CA134C7FA3EF43C1049E043B42B</t>
  </si>
  <si>
    <t>574CC13987FDB8FE3C104BBAC1E482574CC13987FE5E4638B079BA3F47AA</t>
  </si>
  <si>
    <t>574CC13987FDB8FE3C104BBAC1E482574CD138278CC8FB34F050D348F529</t>
  </si>
  <si>
    <t>574CC13987FDB8FE3C104BBAC1E482574CA134F74E7C3434205F294A3D2F</t>
  </si>
  <si>
    <t>574CC13987FDB8FE3C104BBAC1E482574CC13987FE5E4638B079BA3F4686</t>
  </si>
  <si>
    <t>574CC13987FDB8FE3C104BBAC1E482574CC13987FDB8FE3C104BBAC0DC8C</t>
  </si>
  <si>
    <t>K팝아트&amp;민화1 전시실가벽W13-1강화유리설치  L12400*H2400, 강화유리12.0mm+실리콘고정  EA     ( 호표 21 )</t>
  </si>
  <si>
    <t>574CC13987FDB8FE3C104BBAC1E4835066D13977D0CCB13080A048022774DB348351</t>
  </si>
  <si>
    <t>574CC13987FDB8FE3C104BBAC1E483574CF13C876B45643DC0C7DBAE60C7</t>
  </si>
  <si>
    <t>574CC13987FDB8FE3C104BBAC1E483574CB13B274EB8B33A309F1C53C9DF</t>
  </si>
  <si>
    <t>574CC13987FDB8FE3C104BBAC1E483574CB13B274EBA6232002945C3C0D1</t>
  </si>
  <si>
    <t>K팝아트&amp;민화1 전시실가벽W13-1강화유리해체  L12400*H2400, 강화유리12.0mm+실리콘고정  EA     ( 호표 22 )</t>
  </si>
  <si>
    <t>574CC13987FDB8FE3C104BBAC1E4805793513BC7AC085E36B0C292C8893877243B89</t>
  </si>
  <si>
    <t>K팝아트&amp;민화1 전시실가벽W13-2설치  W50+L4550*H2500, 작품:GB12T(수성)+MDF9.0T+목상  EA     ( 호표 23 )</t>
  </si>
  <si>
    <t>574CC13987FDB8FE3C104BBAC1E481574CA134F74E7C3434205F294A3D2F</t>
  </si>
  <si>
    <t>574CC13987FDB8FE3C104BBAC1E481574CC13987FE5E4638B079BA3F4686</t>
  </si>
  <si>
    <t>574CC13987FDB8FE3C104BBAC1E481574CC13987FDB8FE3C104BBAC0DC8C</t>
  </si>
  <si>
    <t>574CC13987FDB8FE3C104BBAC1E481574CD138278CC8FB34F050D348F529</t>
  </si>
  <si>
    <t>K팝아트&amp;민화1 전시실가벽W14설치  W450+L6000*H3600, GB12T(수성P)+작품:GB12T(수성P)+MDF9.0T+목상  EA     ( 호표 24 )</t>
  </si>
  <si>
    <t>574CC13987FDB8FE3C104BBAC1E487574CA134F74E7C3434205F294A3D2F</t>
  </si>
  <si>
    <t>574CC13987FDB8FE3C104BBAC1E487574CC13987FE5E4638B079BA3F4686</t>
  </si>
  <si>
    <t>574CC13987FDB8FE3C104BBAC1E487574CC13987FDB8FE3C104BBAC0DC8C</t>
  </si>
  <si>
    <t>574CC13987FDB8FE3C104BBAC1E487574CD138278CC8FB34F050D348F529</t>
  </si>
  <si>
    <t>K팝아트&amp;민화1 전시실가벽W15설치  W50+L7400*H2500, GB12T(수성P)+작품:GB12T(수성P)+MDF9.0T+목상  EA     ( 호표 25 )</t>
  </si>
  <si>
    <t>574CC13987FDB8FE3C104BBAC1E5A8574CA134F74E7C3434205F294A3D2F</t>
  </si>
  <si>
    <t>574CC13987FDB8FE3C104BBAC1E5A8574CC13987FE5E4638B079BA3F4686</t>
  </si>
  <si>
    <t>574CC13987FDB8FE3C104BBAC1E5A8574CC13987FDB8FE3C104BBAC0DC8C</t>
  </si>
  <si>
    <t>574CC13987FDB8FE3C104BBAC1E5A8574CD138278CC8FB34F050D348F529</t>
  </si>
  <si>
    <t>K팝아트&amp;민화1 전시실가벽W16설치  W50+L2000*H2900, GB12T(수성P)+작품:GB12T(수성P)+MDF9.0T+목상  EA     ( 호표 26 )</t>
  </si>
  <si>
    <t>574CC13987FDB8FE3C104BBAC1E5AD574CA134F74E7C3434205F294A3D2F</t>
  </si>
  <si>
    <t>574CC13987FDB8FE3C104BBAC1E5AD574CC13987FE5E4638B079BA3F4686</t>
  </si>
  <si>
    <t>574CC13987FDB8FE3C104BBAC1E5AD574CC13987FDB8FE3C104BBAC0DC8C</t>
  </si>
  <si>
    <t>574CC13987FDB8FE3C104BBAC1E5AD574CD138278CC8FB34F050D348F529</t>
  </si>
  <si>
    <t>K팝아트&amp;민화1 전시실 S17임영주스크린설치  L(1630+1683+1630)*H800, 작품설치면:MDF12.0T(친환경수성P)+목상  EA     ( 호표 27 )</t>
  </si>
  <si>
    <t>574CC13987FDB8FE3C104BBAC1E64F574CA134F74E7C3434205F294A3D2F</t>
  </si>
  <si>
    <t>574CC13987FDB8FE3C104BBAC1E64F574CC13987FE5E4638B079BA3F47AA</t>
  </si>
  <si>
    <t>574CC13987FDB8FE3C104BBAC1E64F574CD138278CC8FB34F050D348F529</t>
  </si>
  <si>
    <t>K팝아트&amp;민화1 전시실 S18임영주모니터거치대설치  W700+L1398*H2276, 작품설치면:MDF12.0T(친환경수성P)+목상  EA     ( 호표 28 )</t>
  </si>
  <si>
    <t>574CC13987FDB8FE3C104BBAC1E64A574CA134F74E7C3434205F294A3D2F</t>
  </si>
  <si>
    <t>574CC13987FDB8FE3C104BBAC1E64A574CC13987FE5E4638B079BA3F47AA</t>
  </si>
  <si>
    <t>574CC13987FDB8FE3C104BBAC1E64A574CD138278CC8FB34F050D348F529</t>
  </si>
  <si>
    <t>K팝아트&amp;민화1 전시실 S19작품거치대설치  W560+L700*H1649, 작품설치면:MDF12.0T(친환경수성P)+목상  EA     ( 호표 29 )</t>
  </si>
  <si>
    <t>574CC13987FDB8FE3C104BBAC1E756574CA134F74E7C3434205F294A3D2F</t>
  </si>
  <si>
    <t>574CC13987FDB8FE3C104BBAC1E756574CC13987FE5E4638B079BA3F47AA</t>
  </si>
  <si>
    <t>574CC13987FDB8FE3C104BBAC1E756574CD138278CC8FB34F050D348F529</t>
  </si>
  <si>
    <t>K팝아트&amp;민화1 전시실가벽W20설치  W50+L(7060+6598)*H2500, GB12T(친환경수성P)+작품설치면:MDF9.0T  EA     ( 호표 30 )</t>
  </si>
  <si>
    <t>574CC13987FDB8FE3C104BBAC1E753574CA134F74E7C3434205F294A3D2F</t>
  </si>
  <si>
    <t>574CC13987FDB8FE3C104BBAC1E753574CC13987FE5E4638B079BA3F4686</t>
  </si>
  <si>
    <t>574CC13987FDB8FE3C104BBAC1E753574CC13987FDB8FE3C104BBAC0DC8C</t>
  </si>
  <si>
    <t>574CC13987FDB8FE3C104BBAC1E753574CD138278CC8FB34F050D348F529</t>
  </si>
  <si>
    <t>K팝아트&amp;민화1 전시실가벽W21아카이브설치  W1050+L7600*H(700+900), 방수GB15.0mm(바니시/방염)+MDF12.0T(친환경수성P) + 목상  EA     ( 호표 31 )</t>
  </si>
  <si>
    <t>574CC13987FDB8FE3C104BBAC1E027574CA134F74E7C3434205F294A3D2F</t>
  </si>
  <si>
    <t>574CC13987FDB8FE3C104BBAC1E027574CC13987FE5E4638B079BA3F47AA</t>
  </si>
  <si>
    <t>574CC13987FDB8FE3C104BBAC1E027574CD138278CC8FB34F050D348F529</t>
  </si>
  <si>
    <t>벽, 방수GB15.0T 1겹 붙임</t>
  </si>
  <si>
    <t>호표 68</t>
  </si>
  <si>
    <t>574CC13987FDB8FE3C104BBAC0DC8E</t>
  </si>
  <si>
    <t>574CC13987FDB8FE3C104BBAC1E027574CC13987FDB8FE3C104BBAC0DC8E</t>
  </si>
  <si>
    <t>우레탄페인트</t>
  </si>
  <si>
    <t>방염</t>
  </si>
  <si>
    <t>호표 69</t>
  </si>
  <si>
    <t>574CD1383795EA7A3C2055F180D0A3</t>
  </si>
  <si>
    <t>574CC13987FDB8FE3C104BBAC1E027574CD1383795EA7A3C2055F180D0A3</t>
  </si>
  <si>
    <t>K팝아트&amp;민화1 전시실가벽W21스툴설치  기성품  EA     ( 호표 32 )</t>
  </si>
  <si>
    <t>목재스툴</t>
  </si>
  <si>
    <t>자재 29</t>
  </si>
  <si>
    <t>56F4313A27961C753C606D66DF9476E3D60ABE</t>
  </si>
  <si>
    <t>574CC13987FDB8FE3C104BBAC1E02656F4313A27961C753C606D66DF9476E3D60ABE</t>
  </si>
  <si>
    <t>K팝아트&amp;민화1 전시실가벽W23설치  W450+L4000*H3600, GB12T(수성P)+작품:GB12T(수성P)+방염MDF9.0T+목상  EA     ( 호표 33 )</t>
  </si>
  <si>
    <t>574CC13987FDB8FE3C104BBAC1E1CD574CA134F74E7C3434205F294A3D2F</t>
  </si>
  <si>
    <t>574CC13987FDB8FE3C104BBAC1E1CD574CC13987FE5E4638B079BA3F4686</t>
  </si>
  <si>
    <t>574CC13987FDB8FE3C104BBAC1E1CD574CC13987FDB8FE3C104BBAC0DC8C</t>
  </si>
  <si>
    <t>574CC13987FDB8FE3C104BBAC1E1CD574CD138278CC8FB34F050D348F529</t>
  </si>
  <si>
    <t>주출입구통로막이설치  W42*L2000*H3600, GB12.0(친환경수성P)+목상  EA     ( 호표 34 )</t>
  </si>
  <si>
    <t>574CC13987FDB8FE3C104BBAC1E1CB574CA134F74E7C3434205F294A3D2F</t>
  </si>
  <si>
    <t>574CC13987FDB8FE3C104BBAC1E1CB574CC13987FDB8FE3C104BBAC0DC8C</t>
  </si>
  <si>
    <t>574CC13987FDB8FE3C104BBAC1E1CB574CD138278CC8FB34F050D348F529</t>
  </si>
  <si>
    <t>주출입구통로막이설치  W42*L2000*H2400, GB12.0(친환경수성P)+목상  EA     ( 호표 35 )</t>
  </si>
  <si>
    <t>574CC13987FDB8FE3C104BBAC1E1CA574CA134F74E7C3434205F294A3D2F</t>
  </si>
  <si>
    <t>574CC13987FDB8FE3C104BBAC1E1CA574CC13987FDB8FE3C104BBAC0DC8C</t>
  </si>
  <si>
    <t>574CC13987FDB8FE3C104BBAC1E1CA574CD138278CC8FB34F050D348F529</t>
  </si>
  <si>
    <t>각파이프보강(아연도)  ㅁ45*75*1.6T(비노출/도장유)  M     ( 호표 36 )</t>
  </si>
  <si>
    <t>아연도각관</t>
  </si>
  <si>
    <t>75*45*t1.6mm, 2.880kg/m</t>
  </si>
  <si>
    <t>자재 24</t>
  </si>
  <si>
    <t>501EC1363745412738706799443869B3C675A9</t>
  </si>
  <si>
    <t>574CC139377C44183B20AE545268AB501EC1363745412738706799443869B3C675A9</t>
  </si>
  <si>
    <t>잡철물 제작 및 설치</t>
  </si>
  <si>
    <t>제품 설치, 일반철재</t>
  </si>
  <si>
    <t>kg</t>
  </si>
  <si>
    <t>호표 71</t>
  </si>
  <si>
    <t>574C9136B7C95C6237908F23AE8E3B</t>
  </si>
  <si>
    <t>574CC139377C44183B20AE545268AB574C9136B7C95C6237908F23AE8E3B</t>
  </si>
  <si>
    <t>철강설</t>
  </si>
  <si>
    <t>철강설, 고철, 작업설부산물</t>
  </si>
  <si>
    <t>자재 3</t>
  </si>
  <si>
    <t>504A113317480AD23AD025279E937EE83B6D2E</t>
  </si>
  <si>
    <t>574CC139377C44183B20AE545268AB504A113317480AD23AD025279E937EE83B6D2E</t>
  </si>
  <si>
    <t>기존면정리  벽면  M2     ( 호표 37 )</t>
  </si>
  <si>
    <t>574C413E4708643F36507A557FCEFD5793513BC7AC085E36B0C292C8893877243B89</t>
  </si>
  <si>
    <t>바탕만들기+수성페인트 롤러칠/기존면&lt;자재지급&gt;  내부 2회, 친환경  M2     ( 호표 38 )</t>
  </si>
  <si>
    <t>수성페인트 롤러칠 재료비&lt;자재지급&gt;</t>
  </si>
  <si>
    <t>내부, 2회, 친환경페인트(진품)</t>
  </si>
  <si>
    <t>금액제외</t>
  </si>
  <si>
    <t>574CD138278CC8FB34F05284F8595F</t>
  </si>
  <si>
    <t>574CD138278CC8FB34F050D7234705574CD138278CC8FB34F05284F8595F</t>
  </si>
  <si>
    <t>-</t>
  </si>
  <si>
    <t>수성페인트 롤러칠</t>
  </si>
  <si>
    <t>2회 노무비</t>
  </si>
  <si>
    <t>호표 60</t>
  </si>
  <si>
    <t>574CD138278CC8FB34A0D049711516</t>
  </si>
  <si>
    <t>574CD138278CC8FB34F050D7234705574CD138278CC8FB34A0D049711516</t>
  </si>
  <si>
    <t>건식벽해체/S19  W560+L700*H1649  EA     ( 호표 39 )</t>
  </si>
  <si>
    <t>석고판 해체</t>
  </si>
  <si>
    <t>벽</t>
  </si>
  <si>
    <t>호표 72</t>
  </si>
  <si>
    <t>574D21302712E9BE342077850CDB7C</t>
  </si>
  <si>
    <t>574CC13987FDB8FE3C104BBAC1E757574D21302712E9BE342077850CDB7C</t>
  </si>
  <si>
    <t>건식벽해체</t>
  </si>
  <si>
    <t>호표 73</t>
  </si>
  <si>
    <t>574D21302712E9BE342074310EE8E0</t>
  </si>
  <si>
    <t>574CC13987FDB8FE3C104BBAC1E757574D21302712E9BE342074310EE8E0</t>
  </si>
  <si>
    <t>전시실가벽1해체/전시실1,2  W800*L11000*H3600, GB12.0mm(친환경수성P)+목상  EA     ( 호표 40 )</t>
  </si>
  <si>
    <t>574CC13987FDB8FE3C104BBAC1E2D1574D21302712E9BE342074310EE8E0</t>
  </si>
  <si>
    <t>전시실가벽2해체/전시실1,2  W800*L8400*H2400~3600, GB12.0mm(친환경수성P)+목상  EA     ( 호표 41 )</t>
  </si>
  <si>
    <t>574CC13987FDB8FE3C104BBAC1E3FB574D21302712E9BE342074310EE8E0</t>
  </si>
  <si>
    <t>전시실가벽3해체/전시실1,2  W800*L13859*H2400~3600, GB12.0mm(친환경수성P)+목상  EA     ( 호표 42 )</t>
  </si>
  <si>
    <t>574CC13987FDB8FE3C104BBAC1E3FE574D21302712E9BE342074310EE8E0</t>
  </si>
  <si>
    <t>전시실가벽4해체/전시실1,2  W800*L7637*H2400~3600, GB12.0mm(친환경수성P)+목상  EA     ( 호표 43 )</t>
  </si>
  <si>
    <t>574CC13987FDB8FE3C104BBAC1ECD8574D21302712E9BE342074310EE8E0</t>
  </si>
  <si>
    <t>전시실가벽5해체/전시실1,2  W5550*L9009*H2400, GB12.0mm(친환경수성P)+목상  EA     ( 호표 44 )</t>
  </si>
  <si>
    <t>574CC13987FDB8FE3C104BBAC1ECDD574D21302712E9BE342074310EE8E0</t>
  </si>
  <si>
    <t>전시실가벽6해체/전시실1,2  W800*L7920*H2400~3600, GB12.0mm(친환경수성P)+목상  EA     ( 호표 45 )</t>
  </si>
  <si>
    <t>574CC13987FDB8FE3C104BBAC1EDFE574D21302712E9BE342074310EE8E0</t>
  </si>
  <si>
    <t>전시실가벽7해체/전시실1,2  W800*L7637*H2400~3600, GB12.0mm(친환경수성P)+목상  EA     ( 호표 46 )</t>
  </si>
  <si>
    <t>574CC13987FDB8FE3C104BBAC28A65574D21302712E9BE342074310EE8E0</t>
  </si>
  <si>
    <t>전시실가벽8해체/전시실1,2  W100*L5000*H2812, GB12.0mm(친환경수성P)+MDF12.0mm+목상  EA     ( 호표 47 )</t>
  </si>
  <si>
    <t>574CC13987FDB8FE3C104BBAC28B0C574D21302712E9BE342074310EE8E0</t>
  </si>
  <si>
    <t>전시실가벽1해체/전시실3,4  W580*L7590*H300~3050, GB12.0mm(친환경수성P)+목상  EA     ( 호표 48 )</t>
  </si>
  <si>
    <t>574CC13987FDB8FE3C104BBAC2895E574D21302712E9BE342074310EE8E0</t>
  </si>
  <si>
    <t>전시실가벽2해체/전시실3,4  W583*L12838*H300~3050, GB12.0mm(친환경수성P)+목상  EA     ( 호표 49 )</t>
  </si>
  <si>
    <t>574CC13987FDB8FE3C104BBAC28EC0574D21302712E9BE342074310EE8E0</t>
  </si>
  <si>
    <t>전시실가벽3해체/전시실3,4  W580*L4407*H300~3050, GB12.0mm(친환경수성P)+목상  EA     ( 호표 50 )</t>
  </si>
  <si>
    <t>574CC13987FDB8FE3C104BBAC28EC5574D21302712E9BE342074310EE8E0</t>
  </si>
  <si>
    <t>전시실가벽7해체/전시실3,4  W600*L7212*H4200, GB12.0mm(친환경수성P)+목상  EA     ( 호표 51 )</t>
  </si>
  <si>
    <t>574CC13987FDB8FE3C104BBAC28FE7574D21302712E9BE342074310EE8E0</t>
  </si>
  <si>
    <t>전시실가벽8해체/전시실3,4  W2000*L10680*H150~1450, 합판12.0mm(친환경수성P)+목상  EA     ( 호표 52 )</t>
  </si>
  <si>
    <t>574CC13987FDB8FE3C104BBAC28FE2574D21302712E9BE342074310EE8E0</t>
  </si>
  <si>
    <t>전시실좌대9해체/전시실3,4  W2000*L9600*H400, MDF12.0mm(친환경수성P)+목상  EA     ( 호표 53 )</t>
  </si>
  <si>
    <t>574CC13987FDB8FE3C104BBAC28C12574D21302712E9BE342074310EE8E0</t>
  </si>
  <si>
    <t>강관 조립말비계(이동식)설치 및 해체  높이 2m, 노무비  대  공통 2-7-4   ( 호표 54 )</t>
  </si>
  <si>
    <t>공통 2-7-4</t>
  </si>
  <si>
    <t>비계공</t>
  </si>
  <si>
    <t>노임 3</t>
  </si>
  <si>
    <t>5793513BC7AC085E36B0C292C8893877243B8D</t>
  </si>
  <si>
    <t>574C2139675BE5BE35308E393A71665793513BC7AC085E36B0C292C8893877243B8D</t>
  </si>
  <si>
    <t>574C2139675BE5BE35308E393A71665793513BC7AC085E36B0C292C8893877243B89</t>
  </si>
  <si>
    <t>각재</t>
  </si>
  <si>
    <t>각재, 외송</t>
  </si>
  <si>
    <t>재</t>
  </si>
  <si>
    <t>자재 5</t>
  </si>
  <si>
    <t>5066D13977D77F4635A077C539DD73322BE370</t>
  </si>
  <si>
    <t>574CA134F74E7C3434205F294A3D2F5066D13977D77F4635A077C539DD73322BE370</t>
  </si>
  <si>
    <t>건축목공</t>
  </si>
  <si>
    <t>노임 6</t>
  </si>
  <si>
    <t>5793513BC7AC085E36B0C292C88938772439DE</t>
  </si>
  <si>
    <t>574CA134F74E7C3434205F294A3D2F5793513BC7AC085E36B0C292C88938772439DE</t>
  </si>
  <si>
    <t>574CA134F74E7C3434205F294A3D2F5793513BC7AC085E36B0C292C8893877243B89</t>
  </si>
  <si>
    <t>석고판 설치(나사고정) - 바탕용  벽, GB12.0T 1겹 붙임  M2  건축 5-3-1   ( 호표 56 )</t>
  </si>
  <si>
    <t>건축 5-3-1</t>
  </si>
  <si>
    <t>석고보드 설치</t>
  </si>
  <si>
    <t>건식벽체, 1P, 3.6m 이하,일반, 방수, 차음, 방화 15mm이하</t>
  </si>
  <si>
    <t>㎡</t>
  </si>
  <si>
    <t>자재 28</t>
  </si>
  <si>
    <t>574CC13987FC938233C0334043D37D</t>
  </si>
  <si>
    <t>574CC13987FDB8FE3C104BBAC0DC8C574CC13987FC938233C0334043D37D</t>
  </si>
  <si>
    <t>석고보드</t>
  </si>
  <si>
    <t>석고보드, 평보드, 12.5*900*1800mm(㎡)</t>
  </si>
  <si>
    <t>자재 7</t>
  </si>
  <si>
    <t>5066D13977D1D5503950DCD2E46EDEDE8864F3</t>
  </si>
  <si>
    <t>574CC13987FDB8FE3C104BBAC0DC8C5066D13977D1D5503950DCD2E46EDEDE8864F3</t>
  </si>
  <si>
    <t>바탕만들기+수성페인트 롤러칠&lt;자재지급&gt;  내부 2회, G.B.면 줄퍼티, 친환경  M2  건축 11-1-2,-2-2   ( 호표 57 )</t>
  </si>
  <si>
    <t>건축 11-1-2,-2-2</t>
  </si>
  <si>
    <t>석고보드면 바탕만들기</t>
  </si>
  <si>
    <t>줄퍼티 친환경 노무비</t>
  </si>
  <si>
    <t>호표 58</t>
  </si>
  <si>
    <t>574CD1392718A56D3760D9D6624FFC</t>
  </si>
  <si>
    <t>574CD138278CC8FB34F050D348F529574CD1392718A56D3760D9D6624FFC</t>
  </si>
  <si>
    <t>574CD138278CC8FB34F050D348F529574CD138278CC8FB34F05284F8595F</t>
  </si>
  <si>
    <t>574CD138278CC8FB34F050D348F529574CD138278CC8FB34A0D049711516</t>
  </si>
  <si>
    <t>석고보드면 바탕만들기  줄퍼티 친환경 노무비  M2  건축 11-1-2   ( 호표 58 )</t>
  </si>
  <si>
    <t>건축 11-1-2</t>
  </si>
  <si>
    <t>바탕만들기</t>
  </si>
  <si>
    <t>석고보드면, 줄퍼티</t>
  </si>
  <si>
    <t>자재 27</t>
  </si>
  <si>
    <t>574CD1392718A56D3760D9D66355C7</t>
  </si>
  <si>
    <t>574CD1392718A56D3760D9D6624FFC574CD1392718A56D3760D9D66355C7</t>
  </si>
  <si>
    <t>수성페인트 롤러칠 재료비&lt;자재지급&gt;  내부, 2회, 친환경페인트(진품)  M2     ( 호표 59 )</t>
  </si>
  <si>
    <t>호표 59</t>
  </si>
  <si>
    <t>수성페인트</t>
  </si>
  <si>
    <t>수성페인트, 친환경(진품)</t>
  </si>
  <si>
    <t>L</t>
  </si>
  <si>
    <t>자재 19</t>
  </si>
  <si>
    <t>5066C138D71061763CB014341328AACB5CF1EE</t>
  </si>
  <si>
    <t>574CD138278CC8FB34F05284F8595F5066C138D71061763CB014341328AACB5CF1EE</t>
  </si>
  <si>
    <t>주재료비의 2%</t>
  </si>
  <si>
    <t>574CD138278CC8FB34F05284F8595F565AE133870D0BAF3BB04F8201BB001</t>
  </si>
  <si>
    <t>수성페인트 롤러칠  2회 노무비  M2  건축 11-2-2   ( 호표 60 )</t>
  </si>
  <si>
    <t>건축 11-2-2</t>
  </si>
  <si>
    <t>도장공</t>
  </si>
  <si>
    <t>노임 8</t>
  </si>
  <si>
    <t>5793513BC7AC085E36B0C292C88938772439D4</t>
  </si>
  <si>
    <t>574CD138278CC8FB34A0D0497115165793513BC7AC085E36B0C292C88938772439D4</t>
  </si>
  <si>
    <t>574CD138278CC8FB34A0D0497115165793513BC7AC085E36B0C292C8893877243B89</t>
  </si>
  <si>
    <t>공구손료 및 잡재료비</t>
  </si>
  <si>
    <t>인력품의 2%</t>
  </si>
  <si>
    <t>574CD138278CC8FB34A0D049711516565AE133870D0BAF3BB04F8201BB001</t>
  </si>
  <si>
    <t>MDF 설치  벽, 9.0mm  M2  건축 4-2-3   ( 호표 61 )</t>
  </si>
  <si>
    <t>건축 4-2-3</t>
  </si>
  <si>
    <t>중밀도섬유판</t>
  </si>
  <si>
    <t>중밀도섬유판, 9.0*1220*2440mm</t>
  </si>
  <si>
    <t>자재 1</t>
  </si>
  <si>
    <t>504A113317438B6E3580F9F8510C084264BB74</t>
  </si>
  <si>
    <t>574CC13987FE5E4638B079BA3F4686504A113317438B6E3580F9F8510C084264BB74</t>
  </si>
  <si>
    <t>벽체합판 설치</t>
  </si>
  <si>
    <t>합판 별도</t>
  </si>
  <si>
    <t>호표 62</t>
  </si>
  <si>
    <t>574CC13987FB8AE535D03C46460C09</t>
  </si>
  <si>
    <t>574CC13987FE5E4638B079BA3F4686574CC13987FB8AE535D03C46460C09</t>
  </si>
  <si>
    <t>벽체합판 설치  합판 별도  M2  건축 4-2-3   ( 호표 62 )</t>
  </si>
  <si>
    <t>574CC13987FB8AE535D03C46460C095793513BC7AC085E36B0C292C88938772439DE</t>
  </si>
  <si>
    <t>574CC13987FB8AE535D03C46460C095793513BC7AC085E36B0C292C8893877243B89</t>
  </si>
  <si>
    <t>공구손료</t>
  </si>
  <si>
    <t>574CC13987FB8AE535D03C46460C09565AE133870D0BAF3BB04F8201BB001</t>
  </si>
  <si>
    <t>MDF 설치  벽, 12.0mm  M2  건축 4-2-3   ( 호표 63 )</t>
  </si>
  <si>
    <t>중밀도섬유판, 12*1220*2440mm</t>
  </si>
  <si>
    <t>자재 2</t>
  </si>
  <si>
    <t>504A113317438B6E3580F9F8510C084264BB75</t>
  </si>
  <si>
    <t>574CC13987FE5E4638B079BA3F47AA504A113317438B6E3580F9F8510C084264BB75</t>
  </si>
  <si>
    <t>574CC13987FE5E4638B079BA3F47AA574CC13987FB8AE535D03C46460C09</t>
  </si>
  <si>
    <t>창호유리설치 / 판유리  유리두께 12mm 이하  M2  건축 10-3-1   ( 호표 64 )</t>
  </si>
  <si>
    <t>건축 10-3-1</t>
  </si>
  <si>
    <t>유리공</t>
  </si>
  <si>
    <t>노임 7</t>
  </si>
  <si>
    <t>5793513BC7AC085E36B0C292C88938772439D8</t>
  </si>
  <si>
    <t>574CF13C876B45643DC0C7DBAE60C75793513BC7AC085E36B0C292C88938772439D8</t>
  </si>
  <si>
    <t>574CF13C876B45643DC0C7DBAE60C75793513BC7AC085E36B0C292C8893877243B89</t>
  </si>
  <si>
    <t>유리주위 코킹  5*5, 실리콘  M  건축 6-6-1   ( 호표 65 )</t>
  </si>
  <si>
    <t>건축 6-6-1</t>
  </si>
  <si>
    <t>실링재</t>
  </si>
  <si>
    <t>실링재, 실리콘, 비초산, 유리용, 창호주위</t>
  </si>
  <si>
    <t>자재 20</t>
  </si>
  <si>
    <t>5066C138D710617431E0867C0E7A3CD510B62E</t>
  </si>
  <si>
    <t>574CB13B274EB8B33A309F1C53C9DF5066C138D710617431E0867C0E7A3CD510B62E</t>
  </si>
  <si>
    <t>조인트코킹(실리콘)  15㎜*15㎜  M  건축 6-6-1   ( 호표 66 )</t>
  </si>
  <si>
    <t>실링재, 실리콘, 비초산, 건축외장용, 비오염</t>
  </si>
  <si>
    <t>자재 21</t>
  </si>
  <si>
    <t>5066C138D710617431E0867C0E7A3CD510B1A4</t>
  </si>
  <si>
    <t>574CB13B274EBA6232002945C3C0D15066C138D710617431E0867C0E7A3CD510B1A4</t>
  </si>
  <si>
    <t>M3</t>
  </si>
  <si>
    <t>자재 6</t>
  </si>
  <si>
    <t>5066D13977D77F4635A077C539DD73322BE37F</t>
  </si>
  <si>
    <t>574CA134C7FA3EF43C1049E043B42B5066D13977D77F4635A077C539DD73322BE37F</t>
  </si>
  <si>
    <t>574CA134C7FA3EF43C1049E043B42B5793513BC7AC085E36B0C292C88938772439DE</t>
  </si>
  <si>
    <t>574CA134C7FA3EF43C1049E043B42B5793513BC7AC085E36B0C292C8893877243B89</t>
  </si>
  <si>
    <t>석고판 설치(나사고정) - 바탕용  벽, 방수GB15.0T 1겹 붙임  M2  건축 5-3-1   ( 호표 68 )</t>
  </si>
  <si>
    <t>574CC13987FDB8FE3C104BBAC0DC8E574CC13987FC938233C0334043D37D</t>
  </si>
  <si>
    <t>석고보드, 평보드, 방수, 15.0*900*1800mm(㎡)</t>
  </si>
  <si>
    <t>자재 8</t>
  </si>
  <si>
    <t>5066D13977D1D5503950DCD1DD7A513BA0F82D</t>
  </si>
  <si>
    <t>574CC13987FDB8FE3C104BBAC0DC8E5066D13977D1D5503950DCD1DD7A513BA0F82D</t>
  </si>
  <si>
    <t>우레탄페인트  방염  M2     ( 호표 69 )</t>
  </si>
  <si>
    <t>목재면 바탕만들기</t>
  </si>
  <si>
    <t>퍼티 및 연마 노무비</t>
  </si>
  <si>
    <t>호표 70</t>
  </si>
  <si>
    <t>574CD1392718A56D3760DCAC8F0329</t>
  </si>
  <si>
    <t>574CD1383795EA7A3C2055F180D0A3574CD1392718A56D3760DCAC8F0329</t>
  </si>
  <si>
    <t>바니시</t>
  </si>
  <si>
    <t>바니시, DHV-6400, 우레탄바니시</t>
  </si>
  <si>
    <t>자재 22</t>
  </si>
  <si>
    <t>5066C138D710617431E0855564189629AADCC1</t>
  </si>
  <si>
    <t>574CD1383795EA7A3C2055F180D0A35066C138D710617431E0855564189629AADCC1</t>
  </si>
  <si>
    <t>시너</t>
  </si>
  <si>
    <t>시너, KSM6060, 1종</t>
  </si>
  <si>
    <t>자재 23</t>
  </si>
  <si>
    <t>5066C138D710617B34D0531B0B5BABAD898F27</t>
  </si>
  <si>
    <t>574CD1383795EA7A3C2055F180D0A35066C138D710617B34D0531B0B5BABAD898F27</t>
  </si>
  <si>
    <t>주재료비의 5%</t>
  </si>
  <si>
    <t>574CD1383795EA7A3C2055F180D0A3565AE133870D0BAF3BB04F8201BB001</t>
  </si>
  <si>
    <t>574CD1383795EA7A3C2055F180D0A35793513BC7AC085E36B0C292C88938772439D4</t>
  </si>
  <si>
    <t>565AE133870D0BAF3BB04F8201B8002</t>
  </si>
  <si>
    <t>574CD1383795EA7A3C2055F180D0A3565AE133870D0BAF3BB04F8201B8002</t>
  </si>
  <si>
    <t>목재면 바탕만들기  퍼티 및 연마 노무비  M2  건축 11-1-4   ( 호표 70 )</t>
  </si>
  <si>
    <t>건축 11-1-4</t>
  </si>
  <si>
    <t>574CD1392718A56D3760DCAC8F03295793513BC7AC085E36B0C292C88938772439D4</t>
  </si>
  <si>
    <t>574CD1392718A56D3760DCAC8F03295793513BC7AC085E36B0C292C8893877243B89</t>
  </si>
  <si>
    <t>인력품의 3%</t>
  </si>
  <si>
    <t>574CD1392718A56D3760DCAC8F0329565AE133870D0BAF3BB04F8201BB001</t>
  </si>
  <si>
    <t>잡철물 제작 및 설치  제품 설치, 일반철재  kg  건축 8-3-1   ( 호표 71 )</t>
  </si>
  <si>
    <t>건축 8-3-1</t>
  </si>
  <si>
    <t>철공</t>
  </si>
  <si>
    <t>노임 4</t>
  </si>
  <si>
    <t>5793513BC7AC085E36B0C292C8893877243B82</t>
  </si>
  <si>
    <t>574C9136B7C95C6237908F23AE8E3B5793513BC7AC085E36B0C292C8893877243B82</t>
  </si>
  <si>
    <t>용접공</t>
  </si>
  <si>
    <t>노임 5</t>
  </si>
  <si>
    <t>5793513BC7AC085E36B0C292C8893877243AE6</t>
  </si>
  <si>
    <t>574C9136B7C95C6237908F23AE8E3B5793513BC7AC085E36B0C292C8893877243AE6</t>
  </si>
  <si>
    <t>특별인부</t>
  </si>
  <si>
    <t>노임 2</t>
  </si>
  <si>
    <t>5793513BC7AC085E36B0C292C8893877243B88</t>
  </si>
  <si>
    <t>574C9136B7C95C6237908F23AE8E3B5793513BC7AC085E36B0C292C8893877243B88</t>
  </si>
  <si>
    <t>574C9136B7C95C6237908F23AE8E3B5793513BC7AC085E36B0C292C8893877243B89</t>
  </si>
  <si>
    <t>인력품의 5%</t>
  </si>
  <si>
    <t>574C9136B7C95C6237908F23AE8E3B565AE133870D0BAF3BB04F8201BB001</t>
  </si>
  <si>
    <t>574C9136B7C95C6237908F23AE8E3B565AE133870D0BAF3BB04F8201B8002</t>
  </si>
  <si>
    <t>석고판 해체  벽  M2  유지 3-2-6   ( 호표 72 )</t>
  </si>
  <si>
    <t>유지 3-2-6</t>
  </si>
  <si>
    <t>내장공</t>
  </si>
  <si>
    <t>노임 9</t>
  </si>
  <si>
    <t>5793513BC7AC085E36B0C292C8893877243836</t>
  </si>
  <si>
    <t>574D21302712E9BE342077850CDB7C5793513BC7AC085E36B0C292C8893877243836</t>
  </si>
  <si>
    <t>574D21302712E9BE342077850CDB7C5793513BC7AC085E36B0C292C8893877243B89</t>
  </si>
  <si>
    <t>574D21302712E9BE342077850CDB7C565AE133870D0BAF3BB04F8201BB001</t>
  </si>
  <si>
    <t>건식벽해체    M2     ( 호표 73 )</t>
  </si>
  <si>
    <t>574D21302712E9BE342074310EE8E05793513BC7AC085E36B0C292C8893877243836</t>
  </si>
  <si>
    <t>574D21302712E9BE342074310EE8E05793513BC7AC085E36B0C292C8893877243B89</t>
  </si>
  <si>
    <t>574D21302712E9BE342074310EE8E0565AE133870D0BAF3BB04F8201BB001</t>
  </si>
  <si>
    <t>코드</t>
  </si>
  <si>
    <t>규격</t>
  </si>
  <si>
    <t>단 가 대 비 표</t>
  </si>
  <si>
    <t>조달청가격</t>
  </si>
  <si>
    <t>PAGE</t>
  </si>
  <si>
    <t>거래가격</t>
  </si>
  <si>
    <t>유통물가</t>
  </si>
  <si>
    <t>물가자료</t>
  </si>
  <si>
    <t>조사가격</t>
  </si>
  <si>
    <t>적용단가</t>
  </si>
  <si>
    <t>품목구분</t>
  </si>
  <si>
    <t>노임구분</t>
  </si>
  <si>
    <t>소수점처리</t>
  </si>
  <si>
    <t>672</t>
  </si>
  <si>
    <t>409</t>
  </si>
  <si>
    <t>703</t>
  </si>
  <si>
    <t>1472</t>
  </si>
  <si>
    <t>1198</t>
  </si>
  <si>
    <t>수집상차도</t>
  </si>
  <si>
    <t>1460</t>
  </si>
  <si>
    <t>1182</t>
  </si>
  <si>
    <t>149</t>
  </si>
  <si>
    <t>73</t>
  </si>
  <si>
    <t>675</t>
  </si>
  <si>
    <t>408</t>
  </si>
  <si>
    <t>665</t>
  </si>
  <si>
    <t>463</t>
  </si>
  <si>
    <t>167</t>
  </si>
  <si>
    <t>106</t>
  </si>
  <si>
    <t>590</t>
  </si>
  <si>
    <t>607</t>
  </si>
  <si>
    <t>606</t>
  </si>
  <si>
    <t>621</t>
  </si>
  <si>
    <t>614</t>
  </si>
  <si>
    <t>466</t>
  </si>
  <si>
    <t>71</t>
  </si>
  <si>
    <t>하151</t>
  </si>
  <si>
    <t>하150</t>
  </si>
  <si>
    <t>2</t>
  </si>
  <si>
    <t>B</t>
  </si>
  <si>
    <t>공 사 원 가 계 산 서</t>
  </si>
  <si>
    <t>공사명 : 민화와Kpop아트展공간디자인</t>
  </si>
  <si>
    <t>비        목</t>
  </si>
  <si>
    <t>금      액</t>
  </si>
  <si>
    <t>구        성        비</t>
  </si>
  <si>
    <t>순   공   사   원   가</t>
  </si>
  <si>
    <t>재   료   비</t>
  </si>
  <si>
    <t>노   무   비</t>
  </si>
  <si>
    <t>경        비</t>
  </si>
  <si>
    <t>A1</t>
  </si>
  <si>
    <t>직  접  재  료  비</t>
  </si>
  <si>
    <t>A2</t>
  </si>
  <si>
    <t>간  접  재  료  비</t>
  </si>
  <si>
    <t>A3</t>
  </si>
  <si>
    <t>작업설, 부산물(△)</t>
  </si>
  <si>
    <t>AS</t>
  </si>
  <si>
    <t>[ 소          계 ]</t>
  </si>
  <si>
    <t>B1</t>
  </si>
  <si>
    <t>직  접  노  무  비</t>
  </si>
  <si>
    <t>B2</t>
  </si>
  <si>
    <t>간  접  노  무  비</t>
  </si>
  <si>
    <t>직접노무비 * 12.6%</t>
  </si>
  <si>
    <t>BS</t>
  </si>
  <si>
    <t>C2</t>
  </si>
  <si>
    <t>경              비</t>
  </si>
  <si>
    <t>C4</t>
  </si>
  <si>
    <t>산  재  보  험  료</t>
  </si>
  <si>
    <t>노무비 * 3.56%</t>
  </si>
  <si>
    <t>C5</t>
  </si>
  <si>
    <t>고  용  보  험  료</t>
  </si>
  <si>
    <t>노무비 * 1.01%</t>
  </si>
  <si>
    <t>C6</t>
  </si>
  <si>
    <t>국민  건강  보험료</t>
  </si>
  <si>
    <t>직접노무비 * 3.545%</t>
  </si>
  <si>
    <t>1개월미만</t>
  </si>
  <si>
    <t>CB</t>
  </si>
  <si>
    <t>노인장기요양보험료</t>
  </si>
  <si>
    <t>건강보험료 * 12.95%</t>
  </si>
  <si>
    <t>C7</t>
  </si>
  <si>
    <t>국민  연금  보험료</t>
  </si>
  <si>
    <t>직접노무비 * 4.5%</t>
  </si>
  <si>
    <t>C8</t>
  </si>
  <si>
    <t>퇴직  공제  부금비</t>
  </si>
  <si>
    <t>직접노무비 * 2.3%</t>
  </si>
  <si>
    <t>1억이상해당</t>
  </si>
  <si>
    <t>CA</t>
  </si>
  <si>
    <t>산업안전보건관리비</t>
  </si>
  <si>
    <t>(재료비+직노+관급자재비) * 2.93%</t>
  </si>
  <si>
    <t>CG</t>
  </si>
  <si>
    <t>기   타    경   비</t>
  </si>
  <si>
    <t>(재료비+노무비) * 5.2%</t>
  </si>
  <si>
    <t>CH</t>
  </si>
  <si>
    <t>환  경  보  전  비</t>
  </si>
  <si>
    <t>(재료비+직노+경비) * 0.3%</t>
  </si>
  <si>
    <t>CK</t>
  </si>
  <si>
    <t>하도급지급보증수수료</t>
  </si>
  <si>
    <t>(재료비+직노+경비) * 0.081%</t>
  </si>
  <si>
    <t>최저가대상공사</t>
  </si>
  <si>
    <t>CL</t>
  </si>
  <si>
    <t>건설기계대여금지급보증서발급수수료</t>
  </si>
  <si>
    <t>(재료비+직노+경비) * 0.07%</t>
  </si>
  <si>
    <t>CS</t>
  </si>
  <si>
    <t>S1</t>
  </si>
  <si>
    <t>계</t>
  </si>
  <si>
    <t>D1</t>
  </si>
  <si>
    <t>일  반  관  리  비</t>
  </si>
  <si>
    <t>계 * 4%</t>
  </si>
  <si>
    <t>D2</t>
  </si>
  <si>
    <t>이              윤</t>
  </si>
  <si>
    <t>(노무비+경비+일반관리비) * 10%</t>
  </si>
  <si>
    <t>D3</t>
  </si>
  <si>
    <t>폐 기 물 처 리</t>
  </si>
  <si>
    <t>D9</t>
  </si>
  <si>
    <t>공   급    가   액</t>
  </si>
  <si>
    <t>DB</t>
  </si>
  <si>
    <t>부  가  가  치  세</t>
  </si>
  <si>
    <t>공급가액 * 10%</t>
  </si>
  <si>
    <t>DH</t>
  </si>
  <si>
    <t>도      급      액</t>
  </si>
  <si>
    <t>S2</t>
  </si>
  <si>
    <t>총   공   사    비</t>
  </si>
  <si>
    <t>이 Sheet는 수정하지 마십시요</t>
  </si>
  <si>
    <t>공사구분</t>
  </si>
  <si>
    <t>A</t>
  </si>
  <si>
    <t>타이틀</t>
  </si>
  <si>
    <t>확정내역</t>
  </si>
  <si>
    <t>원내역</t>
  </si>
  <si>
    <t>자재단가적용</t>
  </si>
  <si>
    <t>경비단가적용</t>
  </si>
  <si>
    <t>품목코드형식</t>
  </si>
  <si>
    <t>XXXX-XXXX-XXXXXXXXX</t>
  </si>
  <si>
    <t>내역금액소수점처리</t>
  </si>
  <si>
    <t>C</t>
  </si>
  <si>
    <t>일위대가내역소수점처리</t>
  </si>
  <si>
    <t>단가명</t>
  </si>
  <si>
    <t>TTTTT</t>
  </si>
  <si>
    <t>환율</t>
  </si>
  <si>
    <t>시간당작업량</t>
  </si>
  <si>
    <t>R</t>
  </si>
  <si>
    <t>1회 사이클시간</t>
  </si>
  <si>
    <t>시간당 작업사이클</t>
  </si>
  <si>
    <t>일반변수</t>
  </si>
  <si>
    <t>시간당 노임산출 계수</t>
  </si>
  <si>
    <t>1/8*16/12*25/20</t>
  </si>
  <si>
    <t>재료비 할증 계수</t>
  </si>
  <si>
    <t>노무비 할증 계수</t>
  </si>
  <si>
    <t>경비 할증 계수</t>
  </si>
  <si>
    <t>내역,일위대가 품명,규격,단위 따로적용</t>
  </si>
  <si>
    <t>내역단가 소수점처리</t>
  </si>
  <si>
    <t>공종구분명</t>
  </si>
  <si>
    <t>원가비목코드</t>
  </si>
  <si>
    <t>작 업 부 산 물</t>
  </si>
  <si>
    <t>운    반    비</t>
  </si>
  <si>
    <t>C1</t>
  </si>
  <si>
    <t>관 급 자 재 비</t>
  </si>
  <si>
    <t>DJ</t>
  </si>
  <si>
    <t>외    자    재</t>
  </si>
  <si>
    <t>...</t>
  </si>
  <si>
    <t>....</t>
  </si>
  <si>
    <t>.....</t>
  </si>
  <si>
    <t>D</t>
  </si>
  <si>
    <t>E</t>
  </si>
  <si>
    <t>G</t>
  </si>
  <si>
    <t>H</t>
  </si>
  <si>
    <t>I</t>
  </si>
  <si>
    <t>J</t>
  </si>
  <si>
    <t>공 사 비 총 괄 표</t>
    <phoneticPr fontId="1" type="noConversion"/>
  </si>
  <si>
    <t xml:space="preserve">▣ 총   공   사   비                 </t>
    <phoneticPr fontId="1" type="noConversion"/>
  </si>
  <si>
    <t>:</t>
    <phoneticPr fontId="1" type="noConversion"/>
  </si>
  <si>
    <t xml:space="preserve">◎ 전기,통신,소방공사(별도)                   </t>
    <phoneticPr fontId="1" type="noConversion"/>
  </si>
  <si>
    <t xml:space="preserve">◎ 폐기물처리비(별도)                   </t>
    <phoneticPr fontId="1" type="noConversion"/>
  </si>
  <si>
    <t>구 분           비 목</t>
    <phoneticPr fontId="1" type="noConversion"/>
  </si>
  <si>
    <t>도 급 금 액</t>
    <phoneticPr fontId="1" type="noConversion"/>
  </si>
  <si>
    <t>관급자재비-도급</t>
    <phoneticPr fontId="1" type="noConversion"/>
  </si>
  <si>
    <t>관급자재비-관급</t>
    <phoneticPr fontId="1" type="noConversion"/>
  </si>
  <si>
    <t>재해예방기술지도</t>
    <phoneticPr fontId="1" type="noConversion"/>
  </si>
  <si>
    <t>분담금/한전시설분담금</t>
    <phoneticPr fontId="1" type="noConversion"/>
  </si>
  <si>
    <t>합 계 금 액</t>
    <phoneticPr fontId="1" type="noConversion"/>
  </si>
  <si>
    <t>공 급 가 액</t>
    <phoneticPr fontId="1" type="noConversion"/>
  </si>
  <si>
    <t>부 가 세</t>
    <phoneticPr fontId="1" type="noConversion"/>
  </si>
  <si>
    <t>소 계</t>
    <phoneticPr fontId="1" type="noConversion"/>
  </si>
  <si>
    <t>공종%</t>
    <phoneticPr fontId="1" type="noConversion"/>
  </si>
  <si>
    <t>평당공사비</t>
    <phoneticPr fontId="1" type="noConversion"/>
  </si>
  <si>
    <t>건 축</t>
    <phoneticPr fontId="1" type="noConversion"/>
  </si>
  <si>
    <t>건 축 공 사</t>
    <phoneticPr fontId="1" type="noConversion"/>
  </si>
  <si>
    <t>소  계</t>
    <phoneticPr fontId="1" type="noConversion"/>
  </si>
  <si>
    <t>별 도</t>
    <phoneticPr fontId="1" type="noConversion"/>
  </si>
  <si>
    <t>전 기 공 사</t>
    <phoneticPr fontId="1" type="noConversion"/>
  </si>
  <si>
    <t>통 신 공 사</t>
    <phoneticPr fontId="1" type="noConversion"/>
  </si>
  <si>
    <t>소 방 공 사</t>
    <phoneticPr fontId="1" type="noConversion"/>
  </si>
  <si>
    <t>폐기물처리비</t>
    <phoneticPr fontId="1" type="noConversion"/>
  </si>
  <si>
    <t>합  계</t>
    <phoneticPr fontId="1" type="noConversion"/>
  </si>
  <si>
    <t>◎▣</t>
    <phoneticPr fontId="1" type="noConversion"/>
  </si>
  <si>
    <t>평당</t>
    <phoneticPr fontId="1" type="noConversion"/>
  </si>
  <si>
    <t>과 장</t>
    <phoneticPr fontId="1" type="noConversion"/>
  </si>
  <si>
    <t>담 당</t>
    <phoneticPr fontId="1" type="noConversion"/>
  </si>
  <si>
    <t>심 사 자</t>
    <phoneticPr fontId="1" type="noConversion"/>
  </si>
  <si>
    <t>설 계 자</t>
    <phoneticPr fontId="1" type="noConversion"/>
  </si>
  <si>
    <t>설 계</t>
    <phoneticPr fontId="1" type="noConversion"/>
  </si>
  <si>
    <t>2024년 월 일</t>
    <phoneticPr fontId="1" type="noConversion"/>
  </si>
  <si>
    <t>결 제</t>
    <phoneticPr fontId="1" type="noConversion"/>
  </si>
  <si>
    <t>심 사</t>
    <phoneticPr fontId="1" type="noConversion"/>
  </si>
  <si>
    <t>설    계    서</t>
    <phoneticPr fontId="1" type="noConversion"/>
  </si>
  <si>
    <t>구 분</t>
    <phoneticPr fontId="1" type="noConversion"/>
  </si>
  <si>
    <t>내  역  서</t>
    <phoneticPr fontId="1" type="noConversion"/>
  </si>
  <si>
    <t>비 고</t>
    <phoneticPr fontId="1" type="noConversion"/>
  </si>
  <si>
    <t>총 공 사 비</t>
    <phoneticPr fontId="1" type="noConversion"/>
  </si>
  <si>
    <t>도</t>
    <phoneticPr fontId="1" type="noConversion"/>
  </si>
  <si>
    <t>급</t>
    <phoneticPr fontId="1" type="noConversion"/>
  </si>
  <si>
    <t>부 가 가 치 세</t>
    <phoneticPr fontId="1" type="noConversion"/>
  </si>
  <si>
    <t>비</t>
    <phoneticPr fontId="1" type="noConversion"/>
  </si>
  <si>
    <t>계</t>
    <phoneticPr fontId="1" type="noConversion"/>
  </si>
  <si>
    <t>관 급 자 재 비</t>
    <phoneticPr fontId="1" type="noConversion"/>
  </si>
  <si>
    <t>공사명 : 민화와Kpop아트展공간디자인</t>
    <phoneticPr fontId="1" type="noConversion"/>
  </si>
  <si>
    <t>공사명 : 민화와Kpop아트展공간디자인(건축)</t>
    <phoneticPr fontId="1" type="noConversion"/>
  </si>
  <si>
    <t xml:space="preserve">◎ 건축공사             </t>
    <phoneticPr fontId="1" type="noConversion"/>
  </si>
  <si>
    <t>목상 설치/바닥면  30*30  M2     ( 호표 67 )</t>
    <phoneticPr fontId="1" type="noConversion"/>
  </si>
  <si>
    <t>목상 설치/벽면  30*30  M2     ( 호표 55 )</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</si>
</sst>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76" formatCode="#,###"/>
    <numFmt numFmtId="177" formatCode="#,###;\-#,###;#;"/>
    <numFmt numFmtId="178" formatCode="#,##0.00#"/>
    <numFmt numFmtId="179" formatCode="#,##0.0"/>
    <numFmt numFmtId="180" formatCode="#,##0.00#;\-#,##0.00#;#"/>
    <numFmt numFmtId="181" formatCode="#,##0_ ;[Red]\-#,##0\ "/>
    <numFmt numFmtId="182" formatCode="0.00_);[Red]\(0.00\)"/>
    <numFmt numFmtId="183" formatCode="0_);[Red]\(0\)"/>
    <numFmt numFmtId="184" formatCode="0.00_ "/>
  </numFmts>
  <fonts count="22" x14ac:knownFonts="1">
    <font>
      <sz val="11"/>
      <color theme="1"/>
      <name val="맑은 고딕"/>
      <family val="2"/>
      <charset val="129"/>
      <scheme val="minor"/>
    </font>
    <font>
      <sz val="8"/>
      <name val="맑은 고딕"/>
      <family val="2"/>
      <charset val="129"/>
      <scheme val="minor"/>
    </font>
    <font>
      <b/>
      <u/>
      <sz val="16"/>
      <color theme="1"/>
      <name val="맑은 고딕"/>
      <family val="3"/>
      <charset val="129"/>
      <scheme val="minor"/>
    </font>
    <font>
      <sz val="11"/>
      <color theme="1"/>
      <name val="맑은 고딕"/>
      <family val="3"/>
      <charset val="129"/>
      <scheme val="minor"/>
    </font>
    <font>
      <b/>
      <sz val="11"/>
      <color theme="1"/>
      <name val="맑은 고딕"/>
      <family val="3"/>
      <charset val="129"/>
      <scheme val="minor"/>
    </font>
    <font>
      <sz val="11"/>
      <color rgb="FFFF0000"/>
      <name val="맑은 고딕"/>
      <family val="2"/>
      <charset val="129"/>
      <scheme val="minor"/>
    </font>
    <font>
      <b/>
      <u/>
      <sz val="24"/>
      <color theme="1"/>
      <name val="돋움체"/>
      <family val="3"/>
      <charset val="129"/>
    </font>
    <font>
      <b/>
      <u/>
      <sz val="20"/>
      <color theme="1"/>
      <name val="돋움체"/>
      <family val="3"/>
      <charset val="129"/>
    </font>
    <font>
      <sz val="20"/>
      <color theme="1"/>
      <name val="맑은 고딕"/>
      <family val="2"/>
      <charset val="129"/>
      <scheme val="minor"/>
    </font>
    <font>
      <b/>
      <u/>
      <sz val="18"/>
      <color theme="1"/>
      <name val="돋움체"/>
      <family val="3"/>
      <charset val="129"/>
    </font>
    <font>
      <sz val="14"/>
      <color theme="1"/>
      <name val="맑은 고딕"/>
      <family val="2"/>
      <charset val="129"/>
      <scheme val="minor"/>
    </font>
    <font>
      <sz val="14"/>
      <color theme="1"/>
      <name val="맑은 고딕"/>
      <family val="3"/>
      <charset val="129"/>
      <scheme val="minor"/>
    </font>
    <font>
      <sz val="12"/>
      <color theme="1"/>
      <name val="맑은 고딕"/>
      <family val="3"/>
      <charset val="129"/>
      <scheme val="minor"/>
    </font>
    <font>
      <b/>
      <sz val="16"/>
      <color theme="1"/>
      <name val="맑은 고딕"/>
      <family val="3"/>
      <charset val="129"/>
      <scheme val="minor"/>
    </font>
    <font>
      <b/>
      <sz val="20"/>
      <color theme="1"/>
      <name val="맑은 고딕"/>
      <family val="3"/>
      <charset val="129"/>
      <scheme val="minor"/>
    </font>
    <font>
      <sz val="11"/>
      <color theme="1"/>
      <name val="가는안상수체"/>
      <family val="3"/>
      <charset val="129"/>
    </font>
    <font>
      <b/>
      <sz val="18"/>
      <color theme="1"/>
      <name val="맑은 고딕"/>
      <family val="3"/>
      <charset val="129"/>
      <scheme val="minor"/>
    </font>
    <font>
      <sz val="14"/>
      <color rgb="FFFF0000"/>
      <name val="맑은 고딕"/>
      <family val="2"/>
      <charset val="129"/>
      <scheme val="minor"/>
    </font>
    <font>
      <b/>
      <sz val="14"/>
      <color rgb="FFFF0000"/>
      <name val="맑은 고딕"/>
      <family val="3"/>
      <charset val="129"/>
      <scheme val="minor"/>
    </font>
    <font>
      <b/>
      <u/>
      <sz val="16"/>
      <color theme="1"/>
      <name val="돋움체"/>
      <family val="3"/>
      <charset val="129"/>
    </font>
    <font>
      <sz val="11"/>
      <name val="돋움"/>
      <family val="3"/>
      <charset val="129"/>
    </font>
    <font>
      <b/>
      <sz val="11"/>
      <name val="새굴림"/>
      <family val="1"/>
      <charset val="129"/>
    </font>
  </fonts>
  <fills count="6">
    <fill>
      <patternFill patternType="none"/>
    </fill>
    <fill>
      <patternFill patternType="gray125"/>
    </fill>
    <fill>
      <patternFill patternType="solid">
        <fgColor theme="4" tint="0.59999389629810485"/>
        <bgColor indexed="64"/>
      </patternFill>
    </fill>
    <fill>
      <patternFill patternType="solid">
        <fgColor theme="9" tint="0.59999389629810485"/>
        <bgColor indexed="64"/>
      </patternFill>
    </fill>
    <fill>
      <patternFill patternType="solid">
        <fgColor theme="0"/>
        <bgColor indexed="64"/>
      </patternFill>
    </fill>
    <fill>
      <patternFill patternType="solid">
        <fgColor theme="3" tint="0.79998168889431442"/>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diagonalDown="1">
      <left style="thin">
        <color indexed="64"/>
      </left>
      <right/>
      <top style="thin">
        <color indexed="64"/>
      </top>
      <bottom/>
      <diagonal style="thin">
        <color indexed="64"/>
      </diagonal>
    </border>
    <border diagonalDown="1">
      <left/>
      <right style="thin">
        <color indexed="64"/>
      </right>
      <top style="thin">
        <color indexed="64"/>
      </top>
      <bottom/>
      <diagonal style="thin">
        <color indexed="64"/>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diagonalDown="1">
      <left style="thin">
        <color indexed="64"/>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thin">
        <color indexed="64"/>
      </left>
      <right style="thin">
        <color indexed="64"/>
      </right>
      <top/>
      <bottom style="thin">
        <color auto="1"/>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hair">
        <color indexed="64"/>
      </right>
      <top/>
      <bottom/>
      <diagonal/>
    </border>
    <border>
      <left style="hair">
        <color indexed="64"/>
      </left>
      <right style="hair">
        <color indexed="64"/>
      </right>
      <top/>
      <bottom/>
      <diagonal/>
    </border>
    <border>
      <left style="hair">
        <color indexed="64"/>
      </left>
      <right style="medium">
        <color indexed="64"/>
      </right>
      <top/>
      <bottom/>
      <diagonal/>
    </border>
    <border>
      <left style="thin">
        <color indexed="64"/>
      </left>
      <right style="thin">
        <color indexed="64"/>
      </right>
      <top/>
      <bottom/>
      <diagonal/>
    </border>
  </borders>
  <cellStyleXfs count="2">
    <xf numFmtId="0" fontId="0" fillId="0" borderId="0">
      <alignment vertical="center"/>
    </xf>
    <xf numFmtId="0" fontId="20" fillId="0" borderId="0"/>
  </cellStyleXfs>
  <cellXfs count="127">
    <xf numFmtId="0" fontId="0" fillId="0" borderId="0" xfId="0">
      <alignment vertical="center"/>
    </xf>
    <xf numFmtId="0" fontId="0" fillId="0" borderId="0" xfId="0" quotePrefix="1">
      <alignment vertical="center"/>
    </xf>
    <xf numFmtId="0" fontId="0" fillId="0" borderId="0" xfId="0" quotePrefix="1" applyAlignment="1">
      <alignment vertical="center"/>
    </xf>
    <xf numFmtId="0" fontId="0" fillId="0" borderId="0" xfId="0" applyAlignment="1">
      <alignment vertical="center"/>
    </xf>
    <xf numFmtId="0" fontId="4" fillId="0" borderId="1" xfId="0" quotePrefix="1" applyFont="1" applyBorder="1" applyAlignment="1">
      <alignment horizontal="center" vertical="center"/>
    </xf>
    <xf numFmtId="176" fontId="0" fillId="0" borderId="0" xfId="0" applyNumberFormat="1">
      <alignment vertical="center"/>
    </xf>
    <xf numFmtId="176" fontId="0" fillId="0" borderId="0" xfId="0" applyNumberFormat="1" applyAlignment="1">
      <alignment vertical="center"/>
    </xf>
    <xf numFmtId="0" fontId="4" fillId="0" borderId="1" xfId="0" quotePrefix="1" applyFont="1" applyBorder="1" applyAlignment="1">
      <alignment horizontal="center" vertical="center" wrapText="1"/>
    </xf>
    <xf numFmtId="0" fontId="3" fillId="0" borderId="1" xfId="0" quotePrefix="1" applyFont="1" applyBorder="1" applyAlignment="1">
      <alignment vertical="center" wrapText="1"/>
    </xf>
    <xf numFmtId="0" fontId="3" fillId="0" borderId="1" xfId="0" applyFont="1" applyBorder="1" applyAlignment="1">
      <alignment vertical="center" wrapText="1"/>
    </xf>
    <xf numFmtId="176" fontId="3" fillId="0" borderId="1" xfId="0" applyNumberFormat="1" applyFont="1" applyBorder="1" applyAlignment="1">
      <alignment vertical="center" wrapText="1"/>
    </xf>
    <xf numFmtId="0" fontId="0" fillId="0" borderId="1" xfId="0" quotePrefix="1" applyFont="1" applyBorder="1" applyAlignment="1">
      <alignment vertical="center" wrapText="1"/>
    </xf>
    <xf numFmtId="177" fontId="3" fillId="0" borderId="1" xfId="0" applyNumberFormat="1" applyFont="1" applyBorder="1" applyAlignment="1">
      <alignment vertical="center" wrapText="1"/>
    </xf>
    <xf numFmtId="178" fontId="3" fillId="0" borderId="1" xfId="0" applyNumberFormat="1" applyFont="1" applyBorder="1" applyAlignment="1">
      <alignment vertical="center" wrapText="1"/>
    </xf>
    <xf numFmtId="179" fontId="3" fillId="0" borderId="1" xfId="0" applyNumberFormat="1" applyFont="1" applyBorder="1" applyAlignment="1">
      <alignment vertical="center" wrapText="1"/>
    </xf>
    <xf numFmtId="180" fontId="0" fillId="0" borderId="1" xfId="0" quotePrefix="1" applyNumberFormat="1" applyFont="1" applyBorder="1" applyAlignment="1">
      <alignment vertical="center" wrapText="1"/>
    </xf>
    <xf numFmtId="180" fontId="3" fillId="0" borderId="1" xfId="0" applyNumberFormat="1" applyFont="1" applyBorder="1" applyAlignment="1">
      <alignment vertical="center" wrapText="1"/>
    </xf>
    <xf numFmtId="180" fontId="0" fillId="0" borderId="0" xfId="0" applyNumberFormat="1" applyAlignment="1">
      <alignment vertical="center"/>
    </xf>
    <xf numFmtId="0" fontId="3" fillId="0" borderId="1" xfId="0" quotePrefix="1" applyFont="1" applyBorder="1" applyAlignment="1">
      <alignment horizontal="center" vertical="center" wrapText="1"/>
    </xf>
    <xf numFmtId="0" fontId="3" fillId="2" borderId="1" xfId="0" quotePrefix="1" applyFont="1" applyFill="1" applyBorder="1" applyAlignment="1">
      <alignment vertical="center" wrapText="1"/>
    </xf>
    <xf numFmtId="0" fontId="3" fillId="2" borderId="1" xfId="0" applyFont="1" applyFill="1" applyBorder="1" applyAlignment="1">
      <alignment vertical="center" wrapText="1"/>
    </xf>
    <xf numFmtId="176" fontId="3" fillId="2" borderId="1" xfId="0" applyNumberFormat="1" applyFont="1" applyFill="1" applyBorder="1" applyAlignment="1">
      <alignment vertical="center" wrapText="1"/>
    </xf>
    <xf numFmtId="0" fontId="0" fillId="2" borderId="0" xfId="0" quotePrefix="1" applyFill="1" applyAlignment="1">
      <alignment vertical="center"/>
    </xf>
    <xf numFmtId="0" fontId="0" fillId="2" borderId="0" xfId="0" applyFill="1" applyAlignment="1">
      <alignment vertical="center"/>
    </xf>
    <xf numFmtId="176" fontId="0" fillId="2" borderId="0" xfId="0" applyNumberFormat="1" applyFill="1" applyAlignment="1">
      <alignment vertical="center"/>
    </xf>
    <xf numFmtId="0" fontId="0" fillId="2" borderId="0" xfId="0" applyFill="1">
      <alignment vertical="center"/>
    </xf>
    <xf numFmtId="0" fontId="3" fillId="3" borderId="1" xfId="0" quotePrefix="1" applyFont="1" applyFill="1" applyBorder="1" applyAlignment="1">
      <alignment vertical="center" wrapText="1"/>
    </xf>
    <xf numFmtId="0" fontId="3" fillId="3" borderId="1" xfId="0" applyFont="1" applyFill="1" applyBorder="1" applyAlignment="1">
      <alignment vertical="center" wrapText="1"/>
    </xf>
    <xf numFmtId="176" fontId="3" fillId="3" borderId="1" xfId="0" applyNumberFormat="1" applyFont="1" applyFill="1" applyBorder="1" applyAlignment="1">
      <alignment vertical="center" wrapText="1"/>
    </xf>
    <xf numFmtId="0" fontId="0" fillId="3" borderId="0" xfId="0" quotePrefix="1" applyFill="1" applyAlignment="1">
      <alignment vertical="center"/>
    </xf>
    <xf numFmtId="0" fontId="0" fillId="3" borderId="0" xfId="0" applyFill="1" applyAlignment="1">
      <alignment vertical="center"/>
    </xf>
    <xf numFmtId="176" fontId="0" fillId="3" borderId="0" xfId="0" applyNumberFormat="1" applyFill="1" applyAlignment="1">
      <alignment vertical="center"/>
    </xf>
    <xf numFmtId="0" fontId="0" fillId="3" borderId="0" xfId="0" applyFill="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0" fillId="0" borderId="5" xfId="0" applyBorder="1">
      <alignment vertical="center"/>
    </xf>
    <xf numFmtId="0" fontId="0" fillId="0" borderId="6" xfId="0" applyBorder="1">
      <alignment vertical="center"/>
    </xf>
    <xf numFmtId="0" fontId="7" fillId="0" borderId="0" xfId="0" applyFont="1" applyAlignment="1">
      <alignment horizontal="center" vertical="center"/>
    </xf>
    <xf numFmtId="0" fontId="8" fillId="0" borderId="0" xfId="0" applyFont="1">
      <alignment vertical="center"/>
    </xf>
    <xf numFmtId="0" fontId="9" fillId="0" borderId="0" xfId="0" applyFont="1" applyAlignment="1">
      <alignment horizontal="left" vertical="center"/>
    </xf>
    <xf numFmtId="0" fontId="10" fillId="0" borderId="5" xfId="0" applyFont="1" applyBorder="1">
      <alignment vertical="center"/>
    </xf>
    <xf numFmtId="0" fontId="10" fillId="0" borderId="0" xfId="0" applyFont="1">
      <alignment vertical="center"/>
    </xf>
    <xf numFmtId="0" fontId="11" fillId="0" borderId="0" xfId="0" applyFont="1" applyAlignment="1">
      <alignment horizontal="left" vertical="center"/>
    </xf>
    <xf numFmtId="0" fontId="11" fillId="0" borderId="0" xfId="0" applyFont="1">
      <alignment vertical="center"/>
    </xf>
    <xf numFmtId="0" fontId="11" fillId="0" borderId="6" xfId="0" applyFont="1" applyBorder="1">
      <alignment vertical="center"/>
    </xf>
    <xf numFmtId="0" fontId="11" fillId="0" borderId="5" xfId="0" applyFont="1" applyBorder="1">
      <alignment vertical="center"/>
    </xf>
    <xf numFmtId="0" fontId="12" fillId="0" borderId="0" xfId="0" applyFont="1" applyAlignment="1">
      <alignment horizontal="left" vertical="center"/>
    </xf>
    <xf numFmtId="0" fontId="12" fillId="0" borderId="0" xfId="0" applyFont="1">
      <alignment vertical="center"/>
    </xf>
    <xf numFmtId="0" fontId="12" fillId="0" borderId="0" xfId="0" applyFont="1" applyAlignment="1">
      <alignment horizontal="center" vertical="center"/>
    </xf>
    <xf numFmtId="181" fontId="0" fillId="0" borderId="0" xfId="0" applyNumberFormat="1">
      <alignment vertical="center"/>
    </xf>
    <xf numFmtId="0" fontId="0" fillId="0" borderId="1" xfId="0" applyBorder="1" applyAlignment="1">
      <alignment horizontal="center" vertical="center"/>
    </xf>
    <xf numFmtId="0" fontId="13" fillId="0" borderId="0" xfId="0" applyFont="1" applyAlignment="1">
      <alignment horizontal="right" vertical="center"/>
    </xf>
    <xf numFmtId="181" fontId="0" fillId="0" borderId="1" xfId="0" applyNumberFormat="1" applyBorder="1" applyAlignment="1">
      <alignment horizontal="center" vertical="center"/>
    </xf>
    <xf numFmtId="182" fontId="14" fillId="0" borderId="0" xfId="0" applyNumberFormat="1" applyFont="1">
      <alignment vertical="center"/>
    </xf>
    <xf numFmtId="41" fontId="14" fillId="0" borderId="0" xfId="0" applyNumberFormat="1" applyFont="1">
      <alignment vertical="center"/>
    </xf>
    <xf numFmtId="0" fontId="0" fillId="4" borderId="5" xfId="0" applyFill="1" applyBorder="1">
      <alignment vertical="center"/>
    </xf>
    <xf numFmtId="181" fontId="0" fillId="4" borderId="1" xfId="0" applyNumberFormat="1" applyFill="1" applyBorder="1" applyAlignment="1">
      <alignment horizontal="center" vertical="center"/>
    </xf>
    <xf numFmtId="0" fontId="0" fillId="4" borderId="6" xfId="0" applyFill="1" applyBorder="1">
      <alignment vertical="center"/>
    </xf>
    <xf numFmtId="182" fontId="14" fillId="4" borderId="0" xfId="0" applyNumberFormat="1" applyFont="1" applyFill="1">
      <alignment vertical="center"/>
    </xf>
    <xf numFmtId="0" fontId="0" fillId="4" borderId="0" xfId="0" applyFill="1">
      <alignment vertical="center"/>
    </xf>
    <xf numFmtId="181" fontId="0" fillId="5" borderId="1" xfId="0" applyNumberFormat="1" applyFill="1" applyBorder="1" applyAlignment="1">
      <alignment horizontal="center" vertical="center"/>
    </xf>
    <xf numFmtId="182" fontId="0" fillId="0" borderId="0" xfId="0" applyNumberFormat="1">
      <alignment vertical="center"/>
    </xf>
    <xf numFmtId="181" fontId="0" fillId="0" borderId="9" xfId="0" applyNumberFormat="1" applyBorder="1" applyAlignment="1">
      <alignment horizontal="center" vertical="center"/>
    </xf>
    <xf numFmtId="181" fontId="0" fillId="0" borderId="11" xfId="0" applyNumberFormat="1" applyBorder="1" applyAlignment="1">
      <alignment horizontal="center" vertical="center"/>
    </xf>
    <xf numFmtId="183" fontId="14" fillId="0" borderId="0" xfId="0" applyNumberFormat="1" applyFont="1">
      <alignment vertical="center"/>
    </xf>
    <xf numFmtId="0" fontId="14" fillId="0" borderId="0" xfId="0" applyFont="1">
      <alignment vertical="center"/>
    </xf>
    <xf numFmtId="0" fontId="0" fillId="0" borderId="16" xfId="0" applyBorder="1">
      <alignment vertical="center"/>
    </xf>
    <xf numFmtId="0" fontId="0" fillId="0" borderId="17" xfId="0" applyBorder="1">
      <alignment vertical="center"/>
    </xf>
    <xf numFmtId="0" fontId="0" fillId="0" borderId="18" xfId="0" applyBorder="1">
      <alignment vertical="center"/>
    </xf>
    <xf numFmtId="181" fontId="14" fillId="0" borderId="0" xfId="0" applyNumberFormat="1" applyFont="1">
      <alignment vertical="center"/>
    </xf>
    <xf numFmtId="0" fontId="15" fillId="0" borderId="0" xfId="0" applyFont="1">
      <alignment vertical="center"/>
    </xf>
    <xf numFmtId="0" fontId="16" fillId="0" borderId="0" xfId="0" applyFont="1">
      <alignment vertical="center"/>
    </xf>
    <xf numFmtId="182" fontId="16" fillId="0" borderId="0" xfId="0" applyNumberFormat="1" applyFont="1">
      <alignment vertical="center"/>
    </xf>
    <xf numFmtId="0" fontId="17" fillId="0" borderId="0" xfId="0" applyFont="1">
      <alignment vertical="center"/>
    </xf>
    <xf numFmtId="181" fontId="17" fillId="0" borderId="0" xfId="0" applyNumberFormat="1" applyFont="1">
      <alignment vertical="center"/>
    </xf>
    <xf numFmtId="0" fontId="5" fillId="0" borderId="0" xfId="0" applyFont="1">
      <alignment vertical="center"/>
    </xf>
    <xf numFmtId="0" fontId="18" fillId="0" borderId="0" xfId="0" applyFont="1">
      <alignment vertical="center"/>
    </xf>
    <xf numFmtId="184" fontId="18" fillId="0" borderId="0" xfId="0" applyNumberFormat="1" applyFont="1">
      <alignment vertical="center"/>
    </xf>
    <xf numFmtId="0" fontId="0" fillId="0" borderId="1" xfId="0" applyBorder="1">
      <alignment vertical="center"/>
    </xf>
    <xf numFmtId="0" fontId="0" fillId="0" borderId="12" xfId="0" applyBorder="1" applyAlignment="1">
      <alignment horizontal="center" vertical="center"/>
    </xf>
    <xf numFmtId="0" fontId="0" fillId="0" borderId="22" xfId="0" applyBorder="1" applyAlignment="1">
      <alignment horizontal="center" vertical="center"/>
    </xf>
    <xf numFmtId="0" fontId="0" fillId="0" borderId="15" xfId="0" applyBorder="1" applyAlignment="1">
      <alignment horizontal="center" vertical="center"/>
    </xf>
    <xf numFmtId="181" fontId="0" fillId="0" borderId="9" xfId="0" applyNumberFormat="1" applyBorder="1" applyAlignment="1">
      <alignment horizontal="center" vertical="center"/>
    </xf>
    <xf numFmtId="181" fontId="0" fillId="0" borderId="11" xfId="0" applyNumberFormat="1" applyBorder="1" applyAlignment="1">
      <alignment horizontal="center" vertical="center"/>
    </xf>
    <xf numFmtId="0" fontId="0" fillId="5" borderId="9" xfId="0" applyFill="1" applyBorder="1" applyAlignment="1">
      <alignment horizontal="center" vertical="center"/>
    </xf>
    <xf numFmtId="0" fontId="0" fillId="5" borderId="11" xfId="0" applyFill="1" applyBorder="1" applyAlignment="1">
      <alignment horizontal="center" vertical="center"/>
    </xf>
    <xf numFmtId="181" fontId="0" fillId="5" borderId="9" xfId="0" applyNumberFormat="1" applyFill="1" applyBorder="1" applyAlignment="1">
      <alignment horizontal="center" vertical="center"/>
    </xf>
    <xf numFmtId="181" fontId="0" fillId="5" borderId="11" xfId="0" applyNumberFormat="1" applyFill="1" applyBorder="1" applyAlignment="1">
      <alignment horizontal="center" vertical="center"/>
    </xf>
    <xf numFmtId="0" fontId="0" fillId="0" borderId="12" xfId="0" applyBorder="1" applyAlignment="1">
      <alignment horizontal="center" vertical="center" wrapText="1"/>
    </xf>
    <xf numFmtId="0" fontId="0" fillId="0" borderId="15" xfId="0" applyBorder="1" applyAlignment="1">
      <alignment horizontal="center" vertical="center" wrapText="1"/>
    </xf>
    <xf numFmtId="0" fontId="0" fillId="0" borderId="12" xfId="0" applyBorder="1" applyAlignment="1">
      <alignment horizontal="center" vertical="center"/>
    </xf>
    <xf numFmtId="0" fontId="0" fillId="0" borderId="15" xfId="0" applyBorder="1" applyAlignment="1">
      <alignment horizontal="center" vertical="center"/>
    </xf>
    <xf numFmtId="0" fontId="0" fillId="0" borderId="9" xfId="0" applyBorder="1" applyAlignment="1">
      <alignment horizontal="center" vertical="center"/>
    </xf>
    <xf numFmtId="0" fontId="0" fillId="0" borderId="11" xfId="0" applyBorder="1" applyAlignment="1">
      <alignment horizontal="center" vertical="center"/>
    </xf>
    <xf numFmtId="181" fontId="0" fillId="4" borderId="9" xfId="0" applyNumberFormat="1" applyFill="1" applyBorder="1" applyAlignment="1">
      <alignment horizontal="center" vertical="center"/>
    </xf>
    <xf numFmtId="181" fontId="0" fillId="4" borderId="11" xfId="0" applyNumberFormat="1" applyFill="1" applyBorder="1" applyAlignment="1">
      <alignment horizontal="center" vertical="center"/>
    </xf>
    <xf numFmtId="0" fontId="12" fillId="0" borderId="0" xfId="0" applyFont="1" applyAlignment="1">
      <alignment horizontal="left"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0" xfId="0" applyBorder="1" applyAlignment="1">
      <alignment horizontal="center" vertical="center"/>
    </xf>
    <xf numFmtId="0" fontId="12" fillId="0" borderId="0" xfId="0" applyFont="1" applyAlignment="1">
      <alignment horizontal="center" vertical="center"/>
    </xf>
    <xf numFmtId="0" fontId="6" fillId="0" borderId="0" xfId="0" applyFont="1" applyAlignment="1">
      <alignment horizontal="center" vertical="center"/>
    </xf>
    <xf numFmtId="0" fontId="7" fillId="0" borderId="0" xfId="0" applyFont="1" applyAlignment="1">
      <alignment horizontal="left" vertical="center"/>
    </xf>
    <xf numFmtId="0" fontId="10" fillId="0" borderId="0" xfId="0" applyFont="1" applyAlignment="1">
      <alignment horizontal="left" vertical="center"/>
    </xf>
    <xf numFmtId="0" fontId="11" fillId="0" borderId="0" xfId="0" applyFont="1" applyAlignment="1">
      <alignment horizontal="left" vertical="center"/>
    </xf>
    <xf numFmtId="0" fontId="0" fillId="0" borderId="1" xfId="0" applyBorder="1" applyAlignment="1">
      <alignment horizontal="center" vertical="center"/>
    </xf>
    <xf numFmtId="0" fontId="0" fillId="0" borderId="1" xfId="0" applyBorder="1" applyAlignment="1">
      <alignment horizontal="left" vertical="center"/>
    </xf>
    <xf numFmtId="0" fontId="19" fillId="0" borderId="0" xfId="0" applyFont="1" applyAlignment="1">
      <alignment horizontal="center" vertical="center"/>
    </xf>
    <xf numFmtId="0" fontId="21" fillId="0" borderId="19" xfId="1" applyFont="1" applyBorder="1" applyAlignment="1">
      <alignment horizontal="left" vertical="center"/>
    </xf>
    <xf numFmtId="0" fontId="21" fillId="0" borderId="20" xfId="1" applyFont="1" applyBorder="1" applyAlignment="1">
      <alignment horizontal="left" vertical="center"/>
    </xf>
    <xf numFmtId="0" fontId="21" fillId="0" borderId="21" xfId="1" applyFont="1" applyBorder="1" applyAlignment="1">
      <alignment horizontal="left" vertical="center"/>
    </xf>
    <xf numFmtId="0" fontId="3" fillId="0" borderId="1" xfId="0" quotePrefix="1" applyFont="1" applyBorder="1" applyAlignment="1">
      <alignment horizontal="center" vertical="center" wrapText="1"/>
    </xf>
    <xf numFmtId="0" fontId="2" fillId="0" borderId="0" xfId="0" applyFont="1" applyAlignment="1">
      <alignment horizontal="center" vertical="center"/>
    </xf>
    <xf numFmtId="0" fontId="0" fillId="0" borderId="0" xfId="0" quotePrefix="1" applyFont="1" applyAlignment="1">
      <alignment vertical="center"/>
    </xf>
    <xf numFmtId="0" fontId="0" fillId="0" borderId="0" xfId="0" applyFont="1" applyAlignment="1">
      <alignment horizontal="right" vertical="center"/>
    </xf>
    <xf numFmtId="0" fontId="0" fillId="0" borderId="1" xfId="0" quotePrefix="1" applyFont="1" applyBorder="1" applyAlignment="1">
      <alignment horizontal="center" vertical="center" wrapText="1"/>
    </xf>
    <xf numFmtId="0" fontId="3" fillId="0" borderId="1" xfId="0" quotePrefix="1" applyFont="1" applyBorder="1" applyAlignment="1">
      <alignment horizontal="distributed" vertical="center" wrapText="1"/>
    </xf>
    <xf numFmtId="0" fontId="0" fillId="0" borderId="0" xfId="0" quotePrefix="1">
      <alignment vertical="center"/>
    </xf>
    <xf numFmtId="0" fontId="4" fillId="0" borderId="1" xfId="0" quotePrefix="1" applyFont="1" applyBorder="1" applyAlignment="1">
      <alignment horizontal="center" vertical="center"/>
    </xf>
    <xf numFmtId="0" fontId="4" fillId="0" borderId="1" xfId="0" quotePrefix="1" applyFont="1" applyBorder="1" applyAlignment="1">
      <alignment horizontal="center" vertical="center" wrapText="1"/>
    </xf>
    <xf numFmtId="0" fontId="2" fillId="0" borderId="0" xfId="0" quotePrefix="1" applyFont="1" applyAlignment="1">
      <alignment horizontal="center" vertical="center"/>
    </xf>
    <xf numFmtId="0" fontId="0" fillId="0" borderId="1" xfId="0" applyFont="1" applyBorder="1" applyAlignment="1">
      <alignment vertical="center" wrapText="1"/>
    </xf>
    <xf numFmtId="178" fontId="0" fillId="0" borderId="1" xfId="0" applyNumberFormat="1" applyFont="1" applyBorder="1" applyAlignment="1">
      <alignment vertical="center" wrapText="1"/>
    </xf>
    <xf numFmtId="179" fontId="0" fillId="0" borderId="1" xfId="0" applyNumberFormat="1" applyFont="1" applyBorder="1" applyAlignment="1">
      <alignment vertical="center" wrapText="1"/>
    </xf>
  </cellXfs>
  <cellStyles count="2">
    <cellStyle name="표준" xfId="0" builtinId="0"/>
    <cellStyle name="표준_팔마건축내역(10(1).29)-실행금액"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3.xml"/><Relationship Id="rId18" Type="http://schemas.openxmlformats.org/officeDocument/2006/relationships/externalLink" Target="externalLinks/externalLink8.xml"/><Relationship Id="rId26" Type="http://schemas.openxmlformats.org/officeDocument/2006/relationships/externalLink" Target="externalLinks/externalLink16.xml"/><Relationship Id="rId21" Type="http://schemas.openxmlformats.org/officeDocument/2006/relationships/externalLink" Target="externalLinks/externalLink1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externalLink" Target="externalLinks/externalLink7.xml"/><Relationship Id="rId25" Type="http://schemas.openxmlformats.org/officeDocument/2006/relationships/externalLink" Target="externalLinks/externalLink15.xml"/><Relationship Id="rId33" Type="http://schemas.openxmlformats.org/officeDocument/2006/relationships/externalLink" Target="externalLinks/externalLink23.xml"/><Relationship Id="rId2" Type="http://schemas.openxmlformats.org/officeDocument/2006/relationships/worksheet" Target="worksheets/sheet2.xml"/><Relationship Id="rId16" Type="http://schemas.openxmlformats.org/officeDocument/2006/relationships/externalLink" Target="externalLinks/externalLink6.xml"/><Relationship Id="rId20" Type="http://schemas.openxmlformats.org/officeDocument/2006/relationships/externalLink" Target="externalLinks/externalLink10.xml"/><Relationship Id="rId29" Type="http://schemas.openxmlformats.org/officeDocument/2006/relationships/externalLink" Target="externalLinks/externalLink1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24" Type="http://schemas.openxmlformats.org/officeDocument/2006/relationships/externalLink" Target="externalLinks/externalLink14.xml"/><Relationship Id="rId32" Type="http://schemas.openxmlformats.org/officeDocument/2006/relationships/externalLink" Target="externalLinks/externalLink22.xml"/><Relationship Id="rId37"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5.xml"/><Relationship Id="rId23" Type="http://schemas.openxmlformats.org/officeDocument/2006/relationships/externalLink" Target="externalLinks/externalLink13.xml"/><Relationship Id="rId28" Type="http://schemas.openxmlformats.org/officeDocument/2006/relationships/externalLink" Target="externalLinks/externalLink18.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9.xml"/><Relationship Id="rId31" Type="http://schemas.openxmlformats.org/officeDocument/2006/relationships/externalLink" Target="externalLinks/externalLink2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 Id="rId22" Type="http://schemas.openxmlformats.org/officeDocument/2006/relationships/externalLink" Target="externalLinks/externalLink12.xml"/><Relationship Id="rId27" Type="http://schemas.openxmlformats.org/officeDocument/2006/relationships/externalLink" Target="externalLinks/externalLink17.xml"/><Relationship Id="rId30" Type="http://schemas.openxmlformats.org/officeDocument/2006/relationships/externalLink" Target="externalLinks/externalLink20.xml"/><Relationship Id="rId35"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08009\network\DATA\PHUNGTAK\&#44592;&#4459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49569;&#54788;&#50857;\&#54532;&#47196;&#51229;&#53944;\hb\&#49340;&#49328;1&#51648;&#44396;(&#49892;&#49884;)\&#51452;&#44277;&#49688;&#47049;\&#51068;&#50948;&#45824;&#44032;9803.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51060;&#53441;&#44260;\C\&#51077;&#52272;&#45236;&#50669;\&#54077;&#49457;&#54616;&#49688;\My%20Documents\&#45236;&#5066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51060;&#53441;&#44260;\C\&#51077;&#52272;&#45236;&#50669;\&#49436;&#48512;&#54616;&#49688;&#52376;&#47532;&#51109;\&#51077;&#52272;&#45236;&#50669;&#49436;.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Se08009\network\DATA-98\&#51204;&#51452;&#50948;&#49373;\PIPE-MUL.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windows\&#48148;&#53461;%20&#54868;&#47732;\&#51060;&#49457;&#48120;\&#44204;&#51201;&#49436;&#48169;\&#49457;&#50864;&#48169;\&#49352;%20&#54260;&#45908;\&#52509;&#45236;&#50669;&#49436;&#54632;\&#45224;&#50896;&#44204;&#51201;.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44608;&#51333;&#49437;\04%20&#50896;&#51452;&#55141;&#50629;&#54616;&#49688;&#52376;&#47532;&#51109;\My%20Documents\&#51077;&#52272;&#44204;&#51201;\2000&#45380;\&#49345;&#54616;&#49688;&#46020;\&#54077;&#49457;\&#49444;&#44228;&#49436;(&#44592;&#44228;)\&#46020;&#44553;\&#54077;&#49457;&#45236;&#50669;-&#46020;&#44553;.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Se08009\network\DATA-98\&#51204;&#51452;&#50948;&#49373;\&#45236;&#50669;8.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Ahn\&#44032;&#51256;&#44032;&#49464;&#50836;\&#45347;&#50612;&#51452;&#49464;&#50836;\&#46020;&#48393;(2).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A:\windows\&#48148;&#53461;%20&#54868;&#47732;\&#51060;&#49457;&#48120;\&#44204;&#51201;&#49436;&#48169;\&#49457;&#50864;&#48169;\data\excel\&#45224;&#50896;&#44204;&#51201;.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51060;&#53441;&#44260;\C\&#51077;&#52272;&#45236;&#50669;\&#54077;&#49457;&#54616;&#49688;\EXCEL\YESTER\&#44540;&#44144;&#4943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51060;&#54788;&#54812;\in&amp;out\hb\&#49340;&#49328;1&#51648;&#44396;(&#49892;&#49884;)\&#51452;&#44277;&#49688;&#47049;\&#51068;&#50948;&#45824;&#44032;9803.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CSH\&#44032;&#51256;&#44032;&#49464;&#50836;\OFFICE%20&#50577;&#49885;\N&#36035;&#63963;-&#3288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SE08014\&#48155;&#45716;&#44275;!\DATA\YOUNGANG\CALSHEET\GODO.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44608;&#51652;&#50689;\&#52488;&#46321;&#54617;&#44368;\&#51648;&#50689;&#48277;&#49885;.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CMK\&#44032;&#51256;&#44032;&#49464;&#50836;\OFFICE%20&#50577;&#49885;\N&#36035;&#63963;-&#32887;.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e08009\network\DATA-98\&#51204;&#51452;&#50948;&#49373;\GODO.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E08014\&#48155;&#45716;&#44275;!\WINDOWS\DATA-97\ASAN-971\YONG-RAG\AS-YONG.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Luxsoul\&#44277;&#50976;&#47928;&#49436;\&#9733;&#49324;&#47924;&#49892;%20&#49436;&#47448;&#54268;\&#48512;&#50633;&#51060;\&#46041;&#45224;&#44428;&#47932;&#47448;&#49468;&#53552;_&#44277;&#49324;&#48708;&#48516;&#49437;&#54364;_12072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45236;%20&#47928;&#49436;/&#44368;&#50977;&#52397;/&#51204;&#45224;&#44368;&#50977;&#52397;&#45225;&#54408;/&#47924;&#50504;&#44368;&#50977;&#52397;/&#45224;&#50501;&#51473;&#54617;&#44368;/&#51088;&#47308;&#51665;(060315)/My%20Documents/&#51068;&#50948;&#45824;&#44032;/&#44148;&#52629;/&#44148;&#52629;IL-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e08009\network\DATA-98\&#51204;&#51452;&#50948;&#49373;\pipe-mid.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51221;&#49345;&#44508;\&#50577;&#54217;\ok\&#45824;&#44396;-&#45824;&#46041;\&#44396;&#51312;&#44228;&#49328;&#49436;\&#52572;&#51333;\&#44368;&#45824;\777.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E08014\&#48155;&#45716;&#44275;!\WINDOWS\GI-LIS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비교견적 (2)"/>
      <sheetName val="비교견적"/>
      <sheetName val="1단계"/>
      <sheetName val="2단계"/>
      <sheetName val="견적리스트"/>
      <sheetName val="견적가"/>
      <sheetName val="기본"/>
      <sheetName val="금액내역서"/>
      <sheetName val="적격분석"/>
      <sheetName val="자재단가표"/>
      <sheetName val="집계표"/>
      <sheetName val="예정(3)"/>
      <sheetName val="8.PILE  (돌출)"/>
      <sheetName val="설비"/>
      <sheetName val="TYPE1"/>
      <sheetName val="9902"/>
      <sheetName val="일위대가(가설)"/>
      <sheetName val="#REF"/>
      <sheetName val="증감대비"/>
      <sheetName val="법면"/>
      <sheetName val="토공"/>
      <sheetName val="구조물공"/>
      <sheetName val="배수공1"/>
      <sheetName val="포장공"/>
      <sheetName val="부대공"/>
      <sheetName val="중기일위대가"/>
      <sheetName val="기기"/>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0000"/>
      <sheetName val="일위대가"/>
      <sheetName val="조명시설"/>
      <sheetName val="Sheet1"/>
      <sheetName val="기계경비(시간당)"/>
      <sheetName val="램머"/>
      <sheetName val="가중치"/>
      <sheetName val="공구"/>
      <sheetName val="장비집계"/>
      <sheetName val="3BL공동구 수량"/>
      <sheetName val="자재집계표"/>
      <sheetName val="말뚝지지력산정"/>
      <sheetName val="제-노임"/>
      <sheetName val="제직재"/>
      <sheetName val="신표지1"/>
      <sheetName val="용수량(생활용수)"/>
      <sheetName val="DATE"/>
      <sheetName val="집계표"/>
      <sheetName val="청천내"/>
      <sheetName val="명세서"/>
      <sheetName val="수량산출"/>
      <sheetName val="구천"/>
      <sheetName val="내역"/>
      <sheetName val="평가데이터"/>
      <sheetName val="산출금액내역"/>
      <sheetName val="내역서"/>
      <sheetName val="조경내역서"/>
      <sheetName val="주차구획선수량"/>
      <sheetName val="경산"/>
      <sheetName val="#REF"/>
      <sheetName val="일위"/>
      <sheetName val="기계경비"/>
      <sheetName val="9GNG운반"/>
      <sheetName val="실행철강하도"/>
      <sheetName val="현장예산"/>
      <sheetName val="예총"/>
      <sheetName val="2000년1차"/>
      <sheetName val="2000전체분"/>
      <sheetName val="자재대"/>
      <sheetName val="일위대가9803"/>
      <sheetName val="2공구하도급내역서"/>
      <sheetName val="포장공"/>
      <sheetName val="설계예산서"/>
      <sheetName val="요율"/>
      <sheetName val="3.공통공사대비"/>
      <sheetName val="총괄"/>
      <sheetName val="3BL공동구_수량"/>
      <sheetName val="안정검토"/>
      <sheetName val="단면설계"/>
      <sheetName val="6PILE  (돌출)"/>
      <sheetName val="설계내역서"/>
      <sheetName val="Total"/>
      <sheetName val="공사기본내용입력"/>
      <sheetName val="조명율표"/>
      <sheetName val="견적"/>
      <sheetName val="파형강관집계"/>
      <sheetName val="철근량"/>
      <sheetName val="설비"/>
      <sheetName val="구조물터파기수량집계"/>
      <sheetName val="배수공 시멘트 및 골재량 산출"/>
      <sheetName val="공량(1월22일)"/>
      <sheetName val="측구터파기공수량집계"/>
      <sheetName val="96보완계획7.12"/>
      <sheetName val="도급예산내역서봉투"/>
      <sheetName val="공사원가계산서"/>
      <sheetName val="설계산출표지"/>
      <sheetName val="도급예산내역서총괄표"/>
      <sheetName val="을부담운반비"/>
      <sheetName val="운반비산출"/>
      <sheetName val="가압장(토목)"/>
      <sheetName val="총투입계"/>
      <sheetName val="동원인원"/>
      <sheetName val="터파기및재료"/>
      <sheetName val="데이타"/>
      <sheetName val="배관배선 단가조사"/>
      <sheetName val="일위대가집계"/>
      <sheetName val="대치판정"/>
      <sheetName val="ABUT수량-A1"/>
      <sheetName val="본선차로수량집계표"/>
      <sheetName val="을"/>
      <sheetName val="SG"/>
      <sheetName val="품셈집계표"/>
      <sheetName val="자재조사표"/>
      <sheetName val="옹벽일반수량"/>
      <sheetName val="현장경비"/>
      <sheetName val="방배동내역(리라)"/>
      <sheetName val="건축공사집계표"/>
      <sheetName val="방배동내역 (총괄)"/>
      <sheetName val="부대공사총괄"/>
      <sheetName val="TOTAL_BOQ"/>
      <sheetName val="연결관암거"/>
      <sheetName val="초기화면"/>
      <sheetName val="관급자재"/>
      <sheetName val="12호기내역서(건축분)"/>
      <sheetName val="한강운반비"/>
      <sheetName val="단열-자재"/>
      <sheetName val="신우"/>
      <sheetName val="원본(갑지)"/>
      <sheetName val="날개벽수량표"/>
      <sheetName val="시선유도표지집계표"/>
      <sheetName val="70%"/>
      <sheetName val="Sheet5"/>
      <sheetName val="자재단가"/>
      <sheetName val="연습"/>
      <sheetName val="비교1"/>
      <sheetName val="물량표"/>
      <sheetName val="Sheet4"/>
      <sheetName val="구의33고"/>
      <sheetName val="맨홀수량"/>
      <sheetName val="H-PILE수량집계"/>
      <sheetName val="8.PILE  (돌출)"/>
      <sheetName val="Sheet2"/>
      <sheetName val="(A)내역서"/>
      <sheetName val="공제수량총집계표"/>
      <sheetName val="임금단가"/>
      <sheetName val="토적표"/>
      <sheetName val="공사개요"/>
      <sheetName val="수량3"/>
      <sheetName val="설계예산"/>
      <sheetName val="설계서을"/>
      <sheetName val="원가"/>
      <sheetName val="준검 내역서"/>
      <sheetName val="대창(함평)"/>
      <sheetName val="대창(장성)"/>
      <sheetName val="대창(함평)-창열"/>
      <sheetName val="산출근거"/>
      <sheetName val="범례표"/>
      <sheetName val="원형1호맨홀토공수량"/>
      <sheetName val="환경기계공정표 (3)"/>
      <sheetName val="절대삭제금지"/>
      <sheetName val="bid"/>
      <sheetName val="빙장비사양"/>
      <sheetName val="시설물단가표"/>
      <sheetName val="노무비단가표"/>
      <sheetName val="기초자료입력"/>
      <sheetName val="WORK"/>
      <sheetName val="토사(PE)"/>
      <sheetName val="하조서"/>
      <sheetName val="날개벽"/>
      <sheetName val="현장경상비"/>
      <sheetName val="증감내역서"/>
    </sheetNames>
    <sheetDataSet>
      <sheetData sheetId="0"/>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예산"/>
      <sheetName val="cover설계서"/>
      <sheetName val="예산서갑지"/>
      <sheetName val="원가계산"/>
      <sheetName val="원가근거 "/>
      <sheetName val="관급자재집계"/>
      <sheetName val="내역서집계"/>
      <sheetName val="내역서(1. 옥외전력 및 수변전설비)"/>
      <sheetName val="내역서(2. 접지 및 피뢰침 설비)"/>
      <sheetName val="내역서(3. CABLE TRAY)"/>
      <sheetName val="내역서(4. 가압장 동력)"/>
      <sheetName val="내역서(5. 약품투입동,응집침전지 동력)"/>
      <sheetName val="내역서(6. 여과지 동력)"/>
      <sheetName val="내역서(7. 농축조,농축분배조 동력)"/>
      <sheetName val="내역서(8. 조정농축조,조정농축분배조 동력)"/>
      <sheetName val="내역서(9. 탈리액농축조,탈리액농축분배조 동력)"/>
      <sheetName val="내역서(10. 탈수기동,회수펌프동 동력)"/>
      <sheetName val="내역서(11. 식당 및 창고 전력간선,전열)"/>
      <sheetName val="내역서(12. 식당 및 창고 전등)"/>
      <sheetName val="내역서(13. 가압장 전력간선,전열)"/>
      <sheetName val="내역서(14. 가압장 전등)"/>
      <sheetName val="내역서(15. 여과지 전력간선,전열)"/>
      <sheetName val="내역서(16. 여과지 전등)"/>
      <sheetName val="내역서(17. 각 농축분배조 전등.전열)"/>
      <sheetName val="내역서(18. 옥외 약전 및 방송)"/>
      <sheetName val="내역서(19. 각동 약전 및 방송)"/>
      <sheetName val="부대설비"/>
      <sheetName val="대가갑지"/>
      <sheetName val="일위대가"/>
      <sheetName val="분전반설치비 일위대가"/>
      <sheetName val="그림갑지"/>
      <sheetName val="가로등기초"/>
      <sheetName val="잡철물제작"/>
      <sheetName val="관로굴착"/>
      <sheetName val="단가갑지"/>
      <sheetName val="단가비교표"/>
      <sheetName val="산출서갑지"/>
      <sheetName val="공량갑지"/>
      <sheetName val="공량(1. 옥외전력 및 수변전, 외등설비)"/>
      <sheetName val="공량(2. 접지 및 피뢰침 설비)"/>
      <sheetName val="공량(3. CABLE TRAY)"/>
      <sheetName val="공량(4. 가압장 동력)"/>
      <sheetName val="공량(5. 약품투입동,응집침전지 동력)"/>
      <sheetName val="공량(6. 여과지 동력)"/>
      <sheetName val="공량(7. 농축조,농축분배조 동력)"/>
      <sheetName val="공량(8. 조정농축조,조정농축분배조 동력)"/>
      <sheetName val="공량(9. 탈리액농축조,탈리액농축분배조 동력)"/>
      <sheetName val="공량(10. 탈수기동,회수펌프동 동력)"/>
      <sheetName val="공량(11. 식당 및 창고 전력간선,전열)"/>
      <sheetName val="공량(12. 식당 및 창고 전등)"/>
      <sheetName val="공량(13. 가압장 전력간선,전열)"/>
      <sheetName val="공량(14. 가압장 전등)"/>
      <sheetName val="공량(15. 여과지 전력간선,전열)"/>
      <sheetName val="공량(16. 여과지 전등)"/>
      <sheetName val="공량(17. 각 농축분배조 전등.전열)"/>
      <sheetName val="공량(18. 옥외 약전 및 방송)"/>
      <sheetName val="공량(19. 각동 약전 및 방송"/>
      <sheetName val="산출조서갑지"/>
      <sheetName val="산출조서(1.옥외전력 및 수변전, 외등설비)"/>
      <sheetName val="산출조서(2. 접지 및 피뢰침 설비)"/>
      <sheetName val="산출조서(3. CABLE TRAY)"/>
      <sheetName val="산출조서(4. 가압장 동력)"/>
      <sheetName val="산출조서(5. 약품투입동,응집침전지 동력)"/>
      <sheetName val="산출조서(6. 여과지 동력)"/>
      <sheetName val="산출조서(7. 농축조,농축분배조 동력)"/>
      <sheetName val="산출조서(8. 조정농축조,조정농축분배조 동력)"/>
      <sheetName val="산출조서(9. 탈리액농축조,탈리액농축분배조 동력)"/>
      <sheetName val="산출조서(10. 탈수기동,회수펌프동 동력)"/>
      <sheetName val="산출조서(11. 식당 및 창고 전력간선,전열)"/>
      <sheetName val="산출조서(12. 식당 및 창고 전등)"/>
      <sheetName val="산출조서(13. 가압장 전력간선,전열)"/>
      <sheetName val="산출조서(L1. 관리동 전등)"/>
      <sheetName val="산출조서(L2. 침사지 전등,전열)"/>
      <sheetName val="산출조서(15. 여과지 전력간선,전열)"/>
      <sheetName val="산출조서(16. 여과지 전등)"/>
      <sheetName val="산출조서(17. 각 농축분배조 전등.전열)"/>
      <sheetName val="산출조서(18. 옥외 약전 및 방송)"/>
      <sheetName val="산출조서(19. 각동 약전 및 방송)"/>
      <sheetName val="견적갑지"/>
      <sheetName val="Sheet6"/>
      <sheetName val="Sheet7"/>
      <sheetName val="Sheet8"/>
      <sheetName val="Sheet9"/>
      <sheetName val="Sheet10"/>
      <sheetName val="Sheet11"/>
      <sheetName val="Sheet12"/>
      <sheetName val="Sheet13"/>
      <sheetName val="Sheet14"/>
      <sheetName val="Sheet15"/>
      <sheetName val="Sheet16"/>
      <sheetName val="Sheet5"/>
      <sheetName val="한전 수탁비 계산 내역"/>
      <sheetName val="CUBICLE설치비 일위대가 "/>
      <sheetName val="9811"/>
      <sheetName val="NFB"/>
      <sheetName val="9509"/>
      <sheetName val="공사총원가계산서"/>
      <sheetName val="하수처리장-토목원가"/>
      <sheetName val="하수처리장-토목"/>
      <sheetName val="지장물취득비"/>
      <sheetName val="조경원가"/>
      <sheetName val="조경내역"/>
      <sheetName val="하수처리장-건축원가"/>
      <sheetName val="하수처리장-건축"/>
      <sheetName val="설비집계"/>
      <sheetName val="설비내역"/>
      <sheetName val="기계원가계산"/>
      <sheetName val="하수처리장-기계내역"/>
      <sheetName val="중계펌프장-기계내역"/>
      <sheetName val="전기원가"/>
      <sheetName val="전기집계"/>
      <sheetName val="하수처리장-전기집계"/>
      <sheetName val="하수처리장-전기내역"/>
      <sheetName val="중계펌프장-전기집계"/>
      <sheetName val="중계펌프장-전기내역"/>
      <sheetName val="하수처리장-사급자재대"/>
      <sheetName val="사급자재대-기계"/>
      <sheetName val="사급자재대-전기"/>
      <sheetName val="시운전비"/>
      <sheetName val="차집관로, 중계펌프장원가"/>
      <sheetName val="차집관로, 중계펌프장"/>
      <sheetName val="중계펌프장-건축"/>
      <sheetName val="중계펌프장-사급자재대"/>
      <sheetName val="공통"/>
      <sheetName val="현장급여"/>
      <sheetName val="기초일위"/>
      <sheetName val="시설일위"/>
      <sheetName val="조명일위"/>
      <sheetName val="집계표"/>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sheetData sheetId="93">
        <row r="3">
          <cell r="A3">
            <v>3</v>
          </cell>
        </row>
      </sheetData>
      <sheetData sheetId="94"/>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표지"/>
      <sheetName val="표제"/>
      <sheetName val="공사비총괄표"/>
      <sheetName val="총괄표"/>
      <sheetName val="토목"/>
      <sheetName val="조경총괄"/>
      <sheetName val="조경"/>
      <sheetName val="건축및설비총괄"/>
      <sheetName val="건축및설비내역서"/>
      <sheetName val="기계내역서"/>
      <sheetName val="전기및감시제어"/>
      <sheetName val="공사원가계산"/>
      <sheetName val="설계설명서"/>
      <sheetName val="Sheet3"/>
      <sheetName val="9811"/>
      <sheetName val="대비"/>
      <sheetName val="제경집계"/>
      <sheetName val="암거단위-1련"/>
      <sheetName val="9509"/>
      <sheetName val="기초단가"/>
      <sheetName val="약품공급2"/>
      <sheetName val="현장관리비"/>
      <sheetName val="관급"/>
      <sheetName val="내역"/>
      <sheetName val="원가계산서(남측)"/>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토목"/>
      <sheetName val="PIPE-MUL"/>
      <sheetName val="내역"/>
      <sheetName val="DATA1"/>
      <sheetName val="CABLE SIZE-1"/>
      <sheetName val="일위대가목차"/>
      <sheetName val="변압기 및 발전기 용량"/>
      <sheetName val="단가일람"/>
      <sheetName val="단위량당중기"/>
      <sheetName val="일위대가"/>
      <sheetName val="토사(PE)"/>
      <sheetName val="노임단가"/>
      <sheetName val="단가조사"/>
      <sheetName val="단가"/>
      <sheetName val="토적단위"/>
      <sheetName val="이토변실(A3-LINE)"/>
      <sheetName val="내역서2안"/>
      <sheetName val="투찰추정"/>
      <sheetName val="Macro1"/>
      <sheetName val="일위대가표"/>
      <sheetName val="CON'C"/>
      <sheetName val="청주(철골발주의뢰서)"/>
      <sheetName val="단가산출서"/>
      <sheetName val="DATA"/>
      <sheetName val="데이타"/>
      <sheetName val="건축내역"/>
      <sheetName val="단가조사서"/>
      <sheetName val="단가산출"/>
      <sheetName val="sheet1 _2_"/>
      <sheetName val="교각1"/>
      <sheetName val="DATA 입력부"/>
      <sheetName val="백암비스타내역"/>
      <sheetName val="사각1,특1호"/>
      <sheetName val="음성방향"/>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단가표 (2)"/>
      <sheetName val="견적서표지 (2)"/>
      <sheetName val="견적서갑지 (2)"/>
      <sheetName val="공사비총괄표 (3)"/>
      <sheetName val="A동소화 (2)"/>
      <sheetName val="A동자탐 (2)"/>
      <sheetName val="단가표"/>
      <sheetName val="견적서표지"/>
      <sheetName val="견적서갑지"/>
      <sheetName val="공사비총괄표 (2)"/>
      <sheetName val="A동소화"/>
      <sheetName val="A동자탐"/>
      <sheetName val="B동소화"/>
      <sheetName val="B동자탐 "/>
    </sheetNames>
    <sheetDataSet>
      <sheetData sheetId="0" refreshError="1">
        <row r="2">
          <cell r="A2" t="str">
            <v>코드번호</v>
          </cell>
          <cell r="B2" t="str">
            <v>품명</v>
          </cell>
          <cell r="C2" t="str">
            <v>규격</v>
          </cell>
          <cell r="D2" t="str">
            <v>단위</v>
          </cell>
          <cell r="E2" t="str">
            <v>견적단가</v>
          </cell>
          <cell r="F2" t="str">
            <v>실행가</v>
          </cell>
          <cell r="G2" t="str">
            <v>구매가(VAT포함)</v>
          </cell>
        </row>
        <row r="3">
          <cell r="A3">
            <v>10001</v>
          </cell>
          <cell r="B3" t="str">
            <v>화재수신기</v>
          </cell>
          <cell r="C3" t="str">
            <v>P-1-25CCT</v>
          </cell>
          <cell r="D3" t="str">
            <v>면</v>
          </cell>
        </row>
        <row r="4">
          <cell r="A4">
            <v>10002</v>
          </cell>
          <cell r="B4" t="str">
            <v>화재수신기</v>
          </cell>
          <cell r="C4" t="str">
            <v>P-1-20CCT</v>
          </cell>
          <cell r="D4" t="str">
            <v>면</v>
          </cell>
          <cell r="E4">
            <v>550000</v>
          </cell>
          <cell r="F4">
            <v>170000</v>
          </cell>
        </row>
        <row r="5">
          <cell r="A5">
            <v>10003</v>
          </cell>
          <cell r="B5" t="str">
            <v>화재수신기</v>
          </cell>
          <cell r="C5" t="str">
            <v>P-1-15CCT</v>
          </cell>
          <cell r="D5" t="str">
            <v>면</v>
          </cell>
          <cell r="E5">
            <v>480000</v>
          </cell>
          <cell r="F5">
            <v>150000</v>
          </cell>
        </row>
        <row r="6">
          <cell r="A6">
            <v>10004</v>
          </cell>
          <cell r="B6" t="str">
            <v>화재수신기</v>
          </cell>
          <cell r="C6" t="str">
            <v>P-1-10CCT</v>
          </cell>
          <cell r="D6" t="str">
            <v>면</v>
          </cell>
          <cell r="E6">
            <v>380000</v>
          </cell>
          <cell r="F6">
            <v>130000</v>
          </cell>
        </row>
        <row r="7">
          <cell r="A7">
            <v>10005</v>
          </cell>
          <cell r="B7" t="str">
            <v>화재수신기</v>
          </cell>
          <cell r="C7" t="str">
            <v>P-1-5CCT</v>
          </cell>
          <cell r="D7" t="str">
            <v>면</v>
          </cell>
          <cell r="E7">
            <v>240000</v>
          </cell>
          <cell r="F7">
            <v>90000</v>
          </cell>
        </row>
        <row r="8">
          <cell r="A8">
            <v>10006</v>
          </cell>
          <cell r="B8" t="str">
            <v>화재수신기</v>
          </cell>
          <cell r="C8" t="str">
            <v>복합형/4</v>
          </cell>
          <cell r="D8" t="str">
            <v>면</v>
          </cell>
          <cell r="E8">
            <v>900000</v>
          </cell>
          <cell r="F8">
            <v>600000</v>
          </cell>
        </row>
        <row r="9">
          <cell r="A9">
            <v>10007</v>
          </cell>
          <cell r="B9" t="str">
            <v>화재수신기</v>
          </cell>
          <cell r="C9" t="str">
            <v>복합형/2</v>
          </cell>
          <cell r="D9" t="str">
            <v>면</v>
          </cell>
          <cell r="E9">
            <v>550000</v>
          </cell>
          <cell r="F9">
            <v>450000</v>
          </cell>
        </row>
        <row r="10">
          <cell r="A10">
            <v>10008</v>
          </cell>
          <cell r="B10" t="str">
            <v>경종</v>
          </cell>
          <cell r="C10" t="str">
            <v>DC 24V</v>
          </cell>
          <cell r="D10" t="str">
            <v>EA</v>
          </cell>
          <cell r="E10">
            <v>5500</v>
          </cell>
          <cell r="F10">
            <v>3600</v>
          </cell>
        </row>
        <row r="11">
          <cell r="A11">
            <v>10009</v>
          </cell>
          <cell r="B11" t="str">
            <v>표시등</v>
          </cell>
          <cell r="C11" t="str">
            <v>DC 24V/L.E.D</v>
          </cell>
          <cell r="D11" t="str">
            <v>EA</v>
          </cell>
          <cell r="E11">
            <v>2000</v>
          </cell>
          <cell r="F11">
            <v>900</v>
          </cell>
        </row>
        <row r="12">
          <cell r="A12">
            <v>10010</v>
          </cell>
          <cell r="B12" t="str">
            <v>발신기</v>
          </cell>
          <cell r="C12" t="str">
            <v>P-1급</v>
          </cell>
          <cell r="D12" t="str">
            <v>EA</v>
          </cell>
          <cell r="E12">
            <v>5000</v>
          </cell>
          <cell r="F12">
            <v>2900</v>
          </cell>
        </row>
        <row r="13">
          <cell r="A13">
            <v>10011</v>
          </cell>
          <cell r="B13" t="str">
            <v>기동램프</v>
          </cell>
          <cell r="C13" t="str">
            <v>AC 220V</v>
          </cell>
          <cell r="D13" t="str">
            <v>EA</v>
          </cell>
          <cell r="E13">
            <v>2300</v>
          </cell>
          <cell r="F13">
            <v>1400</v>
          </cell>
        </row>
        <row r="14">
          <cell r="A14">
            <v>10012</v>
          </cell>
          <cell r="B14" t="str">
            <v>차동식감지기</v>
          </cell>
          <cell r="C14" t="str">
            <v>스포트형</v>
          </cell>
          <cell r="D14" t="str">
            <v>EA</v>
          </cell>
          <cell r="E14">
            <v>5000</v>
          </cell>
          <cell r="F14">
            <v>2800</v>
          </cell>
        </row>
        <row r="15">
          <cell r="A15">
            <v>10013</v>
          </cell>
          <cell r="B15" t="str">
            <v>정온식감지기</v>
          </cell>
          <cell r="C15" t="str">
            <v>스포트형</v>
          </cell>
          <cell r="D15" t="str">
            <v>EA</v>
          </cell>
          <cell r="E15">
            <v>5000</v>
          </cell>
          <cell r="F15">
            <v>2500</v>
          </cell>
        </row>
        <row r="16">
          <cell r="A16">
            <v>10014</v>
          </cell>
          <cell r="B16" t="str">
            <v>연기식감지기</v>
          </cell>
          <cell r="C16" t="str">
            <v>광전식</v>
          </cell>
          <cell r="D16" t="str">
            <v>EA</v>
          </cell>
          <cell r="E16">
            <v>20000</v>
          </cell>
          <cell r="F16">
            <v>9800</v>
          </cell>
        </row>
        <row r="17">
          <cell r="A17">
            <v>10015</v>
          </cell>
          <cell r="B17" t="str">
            <v>통로유도표지</v>
          </cell>
          <cell r="C17" t="str">
            <v>축광</v>
          </cell>
          <cell r="D17" t="str">
            <v>EA</v>
          </cell>
          <cell r="E17">
            <v>4500</v>
          </cell>
          <cell r="F17">
            <v>2500</v>
          </cell>
        </row>
        <row r="18">
          <cell r="A18">
            <v>10016</v>
          </cell>
          <cell r="B18" t="str">
            <v>통로유도등</v>
          </cell>
          <cell r="C18" t="str">
            <v>매입형</v>
          </cell>
          <cell r="D18" t="str">
            <v>EA</v>
          </cell>
          <cell r="E18">
            <v>43000</v>
          </cell>
          <cell r="F18">
            <v>16000</v>
          </cell>
        </row>
        <row r="19">
          <cell r="A19">
            <v>10017</v>
          </cell>
          <cell r="B19" t="str">
            <v>통로유도등</v>
          </cell>
          <cell r="C19" t="str">
            <v>돌출형</v>
          </cell>
          <cell r="D19" t="str">
            <v>EA</v>
          </cell>
          <cell r="E19">
            <v>37000</v>
          </cell>
          <cell r="F19">
            <v>16000</v>
          </cell>
        </row>
        <row r="20">
          <cell r="A20">
            <v>10018</v>
          </cell>
          <cell r="B20" t="str">
            <v>피난구유도표지</v>
          </cell>
          <cell r="C20" t="str">
            <v>축광</v>
          </cell>
          <cell r="D20" t="str">
            <v>EA</v>
          </cell>
          <cell r="E20">
            <v>4000</v>
          </cell>
          <cell r="F20">
            <v>3000</v>
          </cell>
        </row>
        <row r="21">
          <cell r="A21">
            <v>10019</v>
          </cell>
          <cell r="B21" t="str">
            <v>피난구유도등</v>
          </cell>
          <cell r="C21" t="str">
            <v>10W</v>
          </cell>
          <cell r="D21" t="str">
            <v>EA</v>
          </cell>
          <cell r="E21">
            <v>28000</v>
          </cell>
          <cell r="F21">
            <v>14000</v>
          </cell>
        </row>
        <row r="22">
          <cell r="A22">
            <v>10020</v>
          </cell>
          <cell r="B22" t="str">
            <v>피난구유도등</v>
          </cell>
          <cell r="C22" t="str">
            <v>20W</v>
          </cell>
          <cell r="D22" t="str">
            <v>EA</v>
          </cell>
          <cell r="E22">
            <v>45000</v>
          </cell>
          <cell r="F22">
            <v>20000</v>
          </cell>
        </row>
        <row r="23">
          <cell r="A23">
            <v>10021</v>
          </cell>
          <cell r="B23" t="str">
            <v>피난구유도등</v>
          </cell>
          <cell r="C23" t="str">
            <v>40W</v>
          </cell>
          <cell r="D23" t="str">
            <v>EA</v>
          </cell>
          <cell r="E23">
            <v>110000</v>
          </cell>
          <cell r="F23">
            <v>85000</v>
          </cell>
        </row>
        <row r="24">
          <cell r="A24">
            <v>10022</v>
          </cell>
          <cell r="B24" t="str">
            <v>비상조명등</v>
          </cell>
          <cell r="C24" t="str">
            <v>AC 220V</v>
          </cell>
          <cell r="D24" t="str">
            <v>EA</v>
          </cell>
          <cell r="E24">
            <v>78000</v>
          </cell>
          <cell r="F24">
            <v>50000</v>
          </cell>
        </row>
        <row r="25">
          <cell r="A25">
            <v>10023</v>
          </cell>
          <cell r="B25" t="str">
            <v>AMP</v>
          </cell>
          <cell r="C25" t="str">
            <v>50W</v>
          </cell>
          <cell r="D25" t="str">
            <v>면</v>
          </cell>
          <cell r="E25">
            <v>450000</v>
          </cell>
        </row>
        <row r="26">
          <cell r="A26">
            <v>10024</v>
          </cell>
          <cell r="B26" t="str">
            <v>스피커</v>
          </cell>
          <cell r="C26" t="str">
            <v>세대1W</v>
          </cell>
          <cell r="D26" t="str">
            <v>EA</v>
          </cell>
          <cell r="E26">
            <v>5000</v>
          </cell>
          <cell r="F26">
            <v>3800</v>
          </cell>
        </row>
        <row r="27">
          <cell r="A27">
            <v>10025</v>
          </cell>
          <cell r="B27" t="str">
            <v>스피커</v>
          </cell>
          <cell r="C27" t="str">
            <v>3W</v>
          </cell>
          <cell r="D27" t="str">
            <v>EA</v>
          </cell>
          <cell r="E27">
            <v>20000</v>
          </cell>
          <cell r="F27">
            <v>9500</v>
          </cell>
        </row>
        <row r="28">
          <cell r="A28">
            <v>10026</v>
          </cell>
          <cell r="B28" t="str">
            <v>소화전세트</v>
          </cell>
          <cell r="C28" t="str">
            <v>경,표,발,기동램프</v>
          </cell>
          <cell r="D28" t="str">
            <v>SET</v>
          </cell>
          <cell r="E28">
            <v>14600</v>
          </cell>
          <cell r="F28">
            <v>8800</v>
          </cell>
        </row>
        <row r="29">
          <cell r="A29">
            <v>10027</v>
          </cell>
          <cell r="B29" t="str">
            <v>속보함세트</v>
          </cell>
          <cell r="C29" t="str">
            <v>경,표,발신기</v>
          </cell>
          <cell r="D29" t="str">
            <v>SET</v>
          </cell>
          <cell r="E29">
            <v>56600</v>
          </cell>
          <cell r="F29">
            <v>38400</v>
          </cell>
        </row>
        <row r="30">
          <cell r="A30">
            <v>10028</v>
          </cell>
          <cell r="B30" t="str">
            <v>속보내함</v>
          </cell>
          <cell r="C30" t="str">
            <v>200*600</v>
          </cell>
          <cell r="D30" t="str">
            <v>EA</v>
          </cell>
          <cell r="E30">
            <v>12000</v>
          </cell>
          <cell r="F30">
            <v>6000</v>
          </cell>
        </row>
        <row r="31">
          <cell r="A31">
            <v>10029</v>
          </cell>
          <cell r="B31" t="str">
            <v>속보함커버</v>
          </cell>
          <cell r="C31" t="str">
            <v>SUS</v>
          </cell>
          <cell r="D31" t="str">
            <v>EA</v>
          </cell>
          <cell r="E31">
            <v>32300</v>
          </cell>
          <cell r="F31">
            <v>19000</v>
          </cell>
        </row>
        <row r="32">
          <cell r="A32">
            <v>10030</v>
          </cell>
          <cell r="B32" t="str">
            <v>속노함노출</v>
          </cell>
          <cell r="C32" t="str">
            <v>STEEL</v>
          </cell>
          <cell r="D32" t="str">
            <v>EA</v>
          </cell>
          <cell r="E32">
            <v>9000</v>
          </cell>
          <cell r="F32">
            <v>4500</v>
          </cell>
        </row>
        <row r="33">
          <cell r="A33">
            <v>10031</v>
          </cell>
          <cell r="B33" t="str">
            <v>속노함노출</v>
          </cell>
          <cell r="C33" t="str">
            <v>SUS</v>
          </cell>
          <cell r="D33" t="str">
            <v>EA</v>
          </cell>
          <cell r="E33">
            <v>45000</v>
          </cell>
          <cell r="F33">
            <v>25000</v>
          </cell>
        </row>
        <row r="34">
          <cell r="A34">
            <v>10032</v>
          </cell>
          <cell r="B34" t="str">
            <v>중계기</v>
          </cell>
          <cell r="C34" t="str">
            <v>HI-MUX2/2/2</v>
          </cell>
          <cell r="D34" t="str">
            <v>EA</v>
          </cell>
          <cell r="E34">
            <v>120000</v>
          </cell>
          <cell r="F34">
            <v>55000</v>
          </cell>
        </row>
        <row r="35">
          <cell r="A35">
            <v>10033</v>
          </cell>
          <cell r="B35" t="str">
            <v>비상콘센트</v>
          </cell>
          <cell r="C35" t="str">
            <v>소화전내장형</v>
          </cell>
          <cell r="D35" t="str">
            <v>EA</v>
          </cell>
          <cell r="E35">
            <v>65000</v>
          </cell>
          <cell r="F35">
            <v>45000</v>
          </cell>
        </row>
        <row r="36">
          <cell r="A36">
            <v>10034</v>
          </cell>
          <cell r="B36" t="str">
            <v>전자싸이렌</v>
          </cell>
          <cell r="C36" t="str">
            <v>DC 24V</v>
          </cell>
          <cell r="D36" t="str">
            <v>EA</v>
          </cell>
          <cell r="E36">
            <v>25000</v>
          </cell>
          <cell r="F36">
            <v>11000</v>
          </cell>
        </row>
        <row r="37">
          <cell r="A37">
            <v>10035</v>
          </cell>
          <cell r="B37" t="str">
            <v>S.V.P</v>
          </cell>
          <cell r="C37" t="str">
            <v>DC 24V</v>
          </cell>
          <cell r="D37" t="str">
            <v>면</v>
          </cell>
          <cell r="E37">
            <v>62000</v>
          </cell>
          <cell r="F37">
            <v>25000</v>
          </cell>
        </row>
        <row r="38">
          <cell r="A38">
            <v>10036</v>
          </cell>
          <cell r="B38" t="str">
            <v>저수위경보</v>
          </cell>
          <cell r="C38" t="str">
            <v>DC 24V</v>
          </cell>
          <cell r="D38" t="str">
            <v>EA</v>
          </cell>
          <cell r="E38">
            <v>35000</v>
          </cell>
          <cell r="F38">
            <v>18000</v>
          </cell>
        </row>
        <row r="39">
          <cell r="A39">
            <v>10037</v>
          </cell>
          <cell r="B39" t="str">
            <v>TAMPER SWITCH</v>
          </cell>
          <cell r="C39" t="str">
            <v>DC 24V</v>
          </cell>
          <cell r="D39" t="str">
            <v>EA</v>
          </cell>
          <cell r="E39">
            <v>5000</v>
          </cell>
        </row>
        <row r="40">
          <cell r="A40">
            <v>10038</v>
          </cell>
          <cell r="B40" t="str">
            <v>MCC P/L</v>
          </cell>
          <cell r="C40" t="str">
            <v>AC 380V</v>
          </cell>
          <cell r="D40" t="str">
            <v>면</v>
          </cell>
          <cell r="E40">
            <v>750000</v>
          </cell>
          <cell r="F40">
            <v>700000</v>
          </cell>
        </row>
        <row r="41">
          <cell r="A41">
            <v>10039</v>
          </cell>
          <cell r="B41" t="str">
            <v>전선관</v>
          </cell>
          <cell r="C41" t="str">
            <v>HI-LEX16C</v>
          </cell>
          <cell r="D41" t="str">
            <v>M</v>
          </cell>
          <cell r="E41">
            <v>180</v>
          </cell>
          <cell r="F41">
            <v>110</v>
          </cell>
        </row>
        <row r="42">
          <cell r="A42">
            <v>10040</v>
          </cell>
          <cell r="B42" t="str">
            <v>전선관</v>
          </cell>
          <cell r="C42" t="str">
            <v>HI-LEX22C</v>
          </cell>
          <cell r="D42" t="str">
            <v>M</v>
          </cell>
          <cell r="E42">
            <v>216</v>
          </cell>
          <cell r="F42">
            <v>150</v>
          </cell>
        </row>
        <row r="43">
          <cell r="A43">
            <v>10041</v>
          </cell>
          <cell r="B43" t="str">
            <v>전선관</v>
          </cell>
          <cell r="C43" t="str">
            <v>HI-LEX28C</v>
          </cell>
          <cell r="D43" t="str">
            <v>M</v>
          </cell>
          <cell r="E43">
            <v>315</v>
          </cell>
          <cell r="F43">
            <v>200</v>
          </cell>
        </row>
        <row r="44">
          <cell r="A44">
            <v>10042</v>
          </cell>
          <cell r="B44" t="str">
            <v>전선관</v>
          </cell>
          <cell r="C44" t="str">
            <v>HI-16C</v>
          </cell>
          <cell r="D44" t="str">
            <v>M</v>
          </cell>
          <cell r="E44">
            <v>390</v>
          </cell>
          <cell r="F44">
            <v>365</v>
          </cell>
        </row>
        <row r="45">
          <cell r="A45">
            <v>10043</v>
          </cell>
          <cell r="B45" t="str">
            <v>전선관</v>
          </cell>
          <cell r="C45" t="str">
            <v>HI-22C</v>
          </cell>
          <cell r="D45" t="str">
            <v>M</v>
          </cell>
          <cell r="E45">
            <v>430</v>
          </cell>
          <cell r="F45">
            <v>410</v>
          </cell>
        </row>
        <row r="46">
          <cell r="A46">
            <v>10044</v>
          </cell>
          <cell r="B46" t="str">
            <v>전선관</v>
          </cell>
          <cell r="C46" t="str">
            <v>HI-28C</v>
          </cell>
          <cell r="D46" t="str">
            <v>M</v>
          </cell>
          <cell r="E46">
            <v>750</v>
          </cell>
          <cell r="F46">
            <v>720</v>
          </cell>
        </row>
        <row r="47">
          <cell r="A47">
            <v>10045</v>
          </cell>
          <cell r="B47" t="str">
            <v>전선관</v>
          </cell>
          <cell r="C47" t="str">
            <v>HI-36C</v>
          </cell>
          <cell r="D47" t="str">
            <v>M</v>
          </cell>
          <cell r="E47">
            <v>1350</v>
          </cell>
          <cell r="F47">
            <v>1200</v>
          </cell>
        </row>
        <row r="48">
          <cell r="A48">
            <v>10046</v>
          </cell>
          <cell r="B48" t="str">
            <v>전선관</v>
          </cell>
          <cell r="C48" t="str">
            <v>ST-16C</v>
          </cell>
          <cell r="D48" t="str">
            <v>M</v>
          </cell>
          <cell r="E48">
            <v>1230</v>
          </cell>
          <cell r="F48">
            <v>1160</v>
          </cell>
        </row>
        <row r="49">
          <cell r="A49">
            <v>10047</v>
          </cell>
          <cell r="B49" t="str">
            <v>전선관</v>
          </cell>
          <cell r="C49" t="str">
            <v>ST-22C</v>
          </cell>
          <cell r="D49" t="str">
            <v>M</v>
          </cell>
          <cell r="E49">
            <v>1620</v>
          </cell>
          <cell r="F49">
            <v>1480</v>
          </cell>
        </row>
        <row r="50">
          <cell r="A50">
            <v>10048</v>
          </cell>
          <cell r="B50" t="str">
            <v>전선관</v>
          </cell>
          <cell r="C50" t="str">
            <v>ST-28C</v>
          </cell>
          <cell r="D50" t="str">
            <v>M</v>
          </cell>
          <cell r="E50">
            <v>2100</v>
          </cell>
          <cell r="F50">
            <v>1930</v>
          </cell>
        </row>
        <row r="51">
          <cell r="A51">
            <v>10049</v>
          </cell>
          <cell r="B51" t="str">
            <v>전선관</v>
          </cell>
          <cell r="C51" t="str">
            <v>ST-36C</v>
          </cell>
          <cell r="D51" t="str">
            <v>M</v>
          </cell>
          <cell r="E51">
            <v>2440</v>
          </cell>
          <cell r="F51">
            <v>2370</v>
          </cell>
        </row>
        <row r="52">
          <cell r="A52">
            <v>10050</v>
          </cell>
          <cell r="B52" t="str">
            <v>노말밴드</v>
          </cell>
          <cell r="C52" t="str">
            <v>HI-28C</v>
          </cell>
          <cell r="D52" t="str">
            <v>EA</v>
          </cell>
          <cell r="E52">
            <v>1232</v>
          </cell>
          <cell r="F52">
            <v>1010</v>
          </cell>
        </row>
        <row r="53">
          <cell r="A53">
            <v>10051</v>
          </cell>
          <cell r="B53" t="str">
            <v>노말밴드</v>
          </cell>
          <cell r="C53" t="str">
            <v>HI-36C</v>
          </cell>
          <cell r="D53" t="str">
            <v>EA</v>
          </cell>
          <cell r="E53">
            <v>1250</v>
          </cell>
          <cell r="F53">
            <v>1080</v>
          </cell>
        </row>
        <row r="54">
          <cell r="A54">
            <v>10052</v>
          </cell>
          <cell r="B54" t="str">
            <v>노말밴드</v>
          </cell>
          <cell r="C54" t="str">
            <v>ST-28C</v>
          </cell>
          <cell r="D54" t="str">
            <v>EA</v>
          </cell>
          <cell r="E54">
            <v>1875</v>
          </cell>
          <cell r="F54">
            <v>1720</v>
          </cell>
        </row>
        <row r="55">
          <cell r="A55">
            <v>10053</v>
          </cell>
          <cell r="B55" t="str">
            <v>노말밴드</v>
          </cell>
          <cell r="C55" t="str">
            <v>ST-36C</v>
          </cell>
          <cell r="D55" t="str">
            <v>EA</v>
          </cell>
          <cell r="E55">
            <v>2980</v>
          </cell>
          <cell r="F55">
            <v>2300</v>
          </cell>
        </row>
        <row r="56">
          <cell r="A56">
            <v>10054</v>
          </cell>
          <cell r="B56" t="str">
            <v>ELP전선관</v>
          </cell>
          <cell r="C56" t="str">
            <v>30MM</v>
          </cell>
          <cell r="D56" t="str">
            <v>M</v>
          </cell>
          <cell r="E56">
            <v>496</v>
          </cell>
          <cell r="F56">
            <v>340</v>
          </cell>
        </row>
        <row r="57">
          <cell r="A57">
            <v>10055</v>
          </cell>
          <cell r="B57" t="str">
            <v>ELP전선관</v>
          </cell>
          <cell r="C57" t="str">
            <v>40MM</v>
          </cell>
          <cell r="D57" t="str">
            <v>M</v>
          </cell>
          <cell r="E57">
            <v>715</v>
          </cell>
          <cell r="F57">
            <v>530</v>
          </cell>
        </row>
        <row r="58">
          <cell r="A58">
            <v>10056</v>
          </cell>
          <cell r="B58" t="str">
            <v>ELP전선관</v>
          </cell>
          <cell r="C58" t="str">
            <v>50MM</v>
          </cell>
          <cell r="D58" t="str">
            <v>M</v>
          </cell>
          <cell r="E58">
            <v>875</v>
          </cell>
          <cell r="F58">
            <v>680</v>
          </cell>
        </row>
        <row r="59">
          <cell r="A59">
            <v>10057</v>
          </cell>
          <cell r="B59" t="str">
            <v>2종비닐절연전선</v>
          </cell>
          <cell r="C59" t="str">
            <v>IV 1.2MM</v>
          </cell>
          <cell r="D59" t="str">
            <v>M</v>
          </cell>
          <cell r="E59">
            <v>55</v>
          </cell>
        </row>
        <row r="60">
          <cell r="A60">
            <v>10058</v>
          </cell>
          <cell r="B60" t="str">
            <v>2종비닐절연전선</v>
          </cell>
          <cell r="C60" t="str">
            <v>HIV 1.2MM</v>
          </cell>
          <cell r="D60" t="str">
            <v>M</v>
          </cell>
          <cell r="E60">
            <v>57</v>
          </cell>
          <cell r="F60">
            <v>40</v>
          </cell>
        </row>
        <row r="61">
          <cell r="A61">
            <v>10059</v>
          </cell>
          <cell r="B61" t="str">
            <v>2종비닐절연전선</v>
          </cell>
          <cell r="C61" t="str">
            <v>HIV 1.6MM</v>
          </cell>
          <cell r="D61" t="str">
            <v>M</v>
          </cell>
          <cell r="E61">
            <v>92</v>
          </cell>
          <cell r="F61">
            <v>68</v>
          </cell>
        </row>
        <row r="62">
          <cell r="A62">
            <v>10060</v>
          </cell>
          <cell r="B62" t="str">
            <v>2종비닐절연전선</v>
          </cell>
          <cell r="C62" t="str">
            <v>HIV 2.0MM</v>
          </cell>
          <cell r="D62" t="str">
            <v>M</v>
          </cell>
          <cell r="E62">
            <v>135</v>
          </cell>
          <cell r="F62">
            <v>90</v>
          </cell>
        </row>
        <row r="63">
          <cell r="A63">
            <v>10061</v>
          </cell>
          <cell r="B63" t="str">
            <v>CABLE</v>
          </cell>
          <cell r="C63" t="str">
            <v>HCVV-SB1.25SQ 2/C</v>
          </cell>
          <cell r="D63" t="str">
            <v>M</v>
          </cell>
          <cell r="E63">
            <v>836</v>
          </cell>
          <cell r="F63">
            <v>764</v>
          </cell>
        </row>
        <row r="64">
          <cell r="A64">
            <v>10062</v>
          </cell>
          <cell r="B64" t="str">
            <v>CABLE</v>
          </cell>
          <cell r="C64" t="str">
            <v>FR-3 1.6MM 2/C</v>
          </cell>
          <cell r="D64" t="str">
            <v>M</v>
          </cell>
          <cell r="E64">
            <v>924</v>
          </cell>
          <cell r="F64">
            <v>630</v>
          </cell>
        </row>
        <row r="65">
          <cell r="A65">
            <v>10063</v>
          </cell>
          <cell r="B65" t="str">
            <v>CABLE</v>
          </cell>
          <cell r="C65" t="str">
            <v>FR-3 1.6MM 3/C</v>
          </cell>
          <cell r="D65" t="str">
            <v>M</v>
          </cell>
          <cell r="E65">
            <v>1118</v>
          </cell>
          <cell r="F65">
            <v>940</v>
          </cell>
        </row>
        <row r="66">
          <cell r="A66">
            <v>10064</v>
          </cell>
          <cell r="B66" t="str">
            <v>CABLE</v>
          </cell>
          <cell r="C66" t="str">
            <v>FR-3 1.6MM 7/C</v>
          </cell>
          <cell r="D66" t="str">
            <v>M</v>
          </cell>
          <cell r="E66">
            <v>1851</v>
          </cell>
          <cell r="F66">
            <v>1390</v>
          </cell>
        </row>
        <row r="67">
          <cell r="A67">
            <v>10065</v>
          </cell>
          <cell r="B67" t="str">
            <v>CABLE</v>
          </cell>
          <cell r="C67" t="str">
            <v>FR-3 1.6MM 8/C</v>
          </cell>
          <cell r="D67" t="str">
            <v>M</v>
          </cell>
          <cell r="E67">
            <v>2061</v>
          </cell>
          <cell r="F67">
            <v>1545</v>
          </cell>
        </row>
        <row r="68">
          <cell r="A68">
            <v>10066</v>
          </cell>
          <cell r="B68" t="str">
            <v>CABLE</v>
          </cell>
          <cell r="C68" t="str">
            <v>FR-3 1.6MM 9/C</v>
          </cell>
          <cell r="D68" t="str">
            <v>M</v>
          </cell>
          <cell r="E68">
            <v>2259</v>
          </cell>
          <cell r="F68">
            <v>1695</v>
          </cell>
        </row>
        <row r="69">
          <cell r="A69">
            <v>10067</v>
          </cell>
          <cell r="B69" t="str">
            <v>CABLE</v>
          </cell>
          <cell r="C69" t="str">
            <v>FR-3 1.6MM 10/C</v>
          </cell>
          <cell r="D69" t="str">
            <v>M</v>
          </cell>
          <cell r="E69">
            <v>2493</v>
          </cell>
          <cell r="F69">
            <v>1870</v>
          </cell>
        </row>
        <row r="70">
          <cell r="A70">
            <v>10068</v>
          </cell>
          <cell r="B70" t="str">
            <v>CABLE</v>
          </cell>
          <cell r="C70" t="str">
            <v>FR-3 1.6MM 12/C</v>
          </cell>
          <cell r="D70" t="str">
            <v>M</v>
          </cell>
          <cell r="E70">
            <v>2753</v>
          </cell>
          <cell r="F70">
            <v>2065</v>
          </cell>
        </row>
        <row r="71">
          <cell r="A71">
            <v>10069</v>
          </cell>
          <cell r="B71" t="str">
            <v>CABLE</v>
          </cell>
          <cell r="C71" t="str">
            <v>FR-3 1.6MM 15/C</v>
          </cell>
          <cell r="D71" t="str">
            <v>M</v>
          </cell>
          <cell r="E71">
            <v>3281</v>
          </cell>
          <cell r="F71">
            <v>2460</v>
          </cell>
        </row>
        <row r="72">
          <cell r="A72">
            <v>10070</v>
          </cell>
          <cell r="B72" t="str">
            <v>CABLE</v>
          </cell>
          <cell r="C72" t="str">
            <v>FR-3 1.2MM 4/C</v>
          </cell>
          <cell r="D72" t="str">
            <v>M</v>
          </cell>
          <cell r="E72">
            <v>1152</v>
          </cell>
          <cell r="F72">
            <v>865</v>
          </cell>
        </row>
        <row r="73">
          <cell r="A73">
            <v>10071</v>
          </cell>
          <cell r="B73" t="str">
            <v>CABLE</v>
          </cell>
          <cell r="C73" t="str">
            <v>FR-3 2.0MM 3/C</v>
          </cell>
          <cell r="D73" t="str">
            <v>M</v>
          </cell>
          <cell r="E73">
            <v>1252</v>
          </cell>
          <cell r="F73">
            <v>940</v>
          </cell>
        </row>
        <row r="74">
          <cell r="A74">
            <v>10072</v>
          </cell>
          <cell r="B74" t="str">
            <v>CABLE</v>
          </cell>
          <cell r="C74" t="str">
            <v xml:space="preserve">HIV 5.5SQ </v>
          </cell>
          <cell r="D74" t="str">
            <v>M</v>
          </cell>
          <cell r="E74">
            <v>271</v>
          </cell>
          <cell r="F74">
            <v>180</v>
          </cell>
        </row>
        <row r="75">
          <cell r="A75">
            <v>10073</v>
          </cell>
          <cell r="B75" t="str">
            <v>아우트레드복스</v>
          </cell>
          <cell r="C75" t="str">
            <v>8각</v>
          </cell>
          <cell r="D75" t="str">
            <v>EA</v>
          </cell>
          <cell r="E75">
            <v>540</v>
          </cell>
          <cell r="F75">
            <v>370</v>
          </cell>
        </row>
        <row r="76">
          <cell r="A76">
            <v>10074</v>
          </cell>
          <cell r="B76" t="str">
            <v>아우트레드복스</v>
          </cell>
          <cell r="C76" t="str">
            <v>4각</v>
          </cell>
          <cell r="D76" t="str">
            <v>EA</v>
          </cell>
          <cell r="E76">
            <v>630</v>
          </cell>
          <cell r="F76">
            <v>420</v>
          </cell>
        </row>
        <row r="77">
          <cell r="A77">
            <v>10075</v>
          </cell>
          <cell r="B77" t="str">
            <v>아우트레드복스</v>
          </cell>
          <cell r="C77" t="str">
            <v>8각 54MM</v>
          </cell>
          <cell r="D77" t="str">
            <v>EA</v>
          </cell>
          <cell r="E77">
            <v>580</v>
          </cell>
          <cell r="F77">
            <v>450</v>
          </cell>
        </row>
        <row r="78">
          <cell r="A78">
            <v>10076</v>
          </cell>
          <cell r="B78" t="str">
            <v>아우트레드복스</v>
          </cell>
          <cell r="C78" t="str">
            <v>4각 54MM</v>
          </cell>
          <cell r="D78" t="str">
            <v>EA</v>
          </cell>
          <cell r="E78">
            <v>770</v>
          </cell>
          <cell r="F78">
            <v>530</v>
          </cell>
        </row>
        <row r="79">
          <cell r="A79">
            <v>10077</v>
          </cell>
          <cell r="B79" t="str">
            <v>후렉시블</v>
          </cell>
          <cell r="C79" t="str">
            <v>16MM(비방수)</v>
          </cell>
          <cell r="D79" t="str">
            <v>M</v>
          </cell>
          <cell r="E79">
            <v>230</v>
          </cell>
          <cell r="F79">
            <v>180</v>
          </cell>
        </row>
        <row r="80">
          <cell r="A80">
            <v>10078</v>
          </cell>
          <cell r="B80" t="str">
            <v>후렉시블</v>
          </cell>
          <cell r="C80" t="str">
            <v>16MM(방수)</v>
          </cell>
          <cell r="D80" t="str">
            <v>M</v>
          </cell>
          <cell r="E80">
            <v>370</v>
          </cell>
          <cell r="F80">
            <v>265</v>
          </cell>
        </row>
        <row r="81">
          <cell r="A81">
            <v>10079</v>
          </cell>
          <cell r="B81" t="str">
            <v>후렉시블</v>
          </cell>
          <cell r="C81" t="str">
            <v>22MM(방수)</v>
          </cell>
          <cell r="D81" t="str">
            <v>M</v>
          </cell>
          <cell r="E81">
            <v>506</v>
          </cell>
          <cell r="F81">
            <v>380</v>
          </cell>
        </row>
        <row r="82">
          <cell r="A82">
            <v>10080</v>
          </cell>
          <cell r="B82" t="str">
            <v>후렉시블</v>
          </cell>
          <cell r="C82" t="str">
            <v>28MM(방수)</v>
          </cell>
          <cell r="D82" t="str">
            <v>M</v>
          </cell>
          <cell r="E82">
            <v>645</v>
          </cell>
          <cell r="F82">
            <v>515</v>
          </cell>
        </row>
        <row r="83">
          <cell r="A83">
            <v>10081</v>
          </cell>
          <cell r="B83" t="str">
            <v>후렉시블</v>
          </cell>
          <cell r="C83" t="str">
            <v>16MM(코푸렉스)</v>
          </cell>
          <cell r="D83" t="str">
            <v>M</v>
          </cell>
          <cell r="E83">
            <v>1120</v>
          </cell>
          <cell r="F83">
            <v>980</v>
          </cell>
        </row>
        <row r="84">
          <cell r="A84">
            <v>10082</v>
          </cell>
          <cell r="B84" t="str">
            <v>후렉시블</v>
          </cell>
          <cell r="C84" t="str">
            <v>22MM(코푸렉스)</v>
          </cell>
          <cell r="D84" t="str">
            <v>M</v>
          </cell>
          <cell r="E84">
            <v>1500</v>
          </cell>
          <cell r="F84">
            <v>1315</v>
          </cell>
        </row>
        <row r="85">
          <cell r="A85">
            <v>10083</v>
          </cell>
          <cell r="B85" t="str">
            <v>후렉시블</v>
          </cell>
          <cell r="C85" t="str">
            <v>28MM(코푸렉스)</v>
          </cell>
          <cell r="D85" t="str">
            <v>M</v>
          </cell>
          <cell r="E85">
            <v>2100</v>
          </cell>
          <cell r="F85">
            <v>1800</v>
          </cell>
        </row>
        <row r="86">
          <cell r="A86">
            <v>10084</v>
          </cell>
          <cell r="B86" t="str">
            <v>JOINT BOX</v>
          </cell>
          <cell r="C86" t="str">
            <v>150*150*100</v>
          </cell>
          <cell r="D86" t="str">
            <v>EA</v>
          </cell>
          <cell r="E86">
            <v>2700</v>
          </cell>
          <cell r="F86">
            <v>2530</v>
          </cell>
        </row>
        <row r="87">
          <cell r="A87">
            <v>10085</v>
          </cell>
          <cell r="B87" t="str">
            <v>PULL BOX</v>
          </cell>
          <cell r="C87" t="str">
            <v>300*300*200</v>
          </cell>
          <cell r="D87" t="str">
            <v>EA</v>
          </cell>
          <cell r="E87">
            <v>4900</v>
          </cell>
          <cell r="F87">
            <v>4150</v>
          </cell>
        </row>
        <row r="88">
          <cell r="A88">
            <v>10086</v>
          </cell>
          <cell r="B88" t="str">
            <v>PULL BOX</v>
          </cell>
          <cell r="C88" t="str">
            <v>200*200*150</v>
          </cell>
          <cell r="D88" t="str">
            <v>EA</v>
          </cell>
          <cell r="E88">
            <v>4300</v>
          </cell>
          <cell r="F88">
            <v>4150</v>
          </cell>
        </row>
        <row r="89">
          <cell r="A89">
            <v>10087</v>
          </cell>
          <cell r="B89" t="str">
            <v>PULL BOX</v>
          </cell>
          <cell r="C89" t="str">
            <v>200*200*100</v>
          </cell>
          <cell r="D89" t="str">
            <v>EA</v>
          </cell>
          <cell r="E89">
            <v>3600</v>
          </cell>
          <cell r="F89">
            <v>3500</v>
          </cell>
        </row>
        <row r="90">
          <cell r="A90">
            <v>10088</v>
          </cell>
          <cell r="B90" t="str">
            <v>단자대</v>
          </cell>
          <cell r="C90" t="str">
            <v>20A15P</v>
          </cell>
          <cell r="D90" t="str">
            <v>EA</v>
          </cell>
          <cell r="E90">
            <v>2400</v>
          </cell>
          <cell r="F90">
            <v>1900</v>
          </cell>
        </row>
        <row r="91">
          <cell r="A91">
            <v>10089</v>
          </cell>
          <cell r="B91" t="str">
            <v>단자대</v>
          </cell>
          <cell r="C91" t="str">
            <v>20A20P</v>
          </cell>
          <cell r="D91" t="str">
            <v>EA</v>
          </cell>
          <cell r="E91">
            <v>3400</v>
          </cell>
          <cell r="F91">
            <v>2670</v>
          </cell>
        </row>
        <row r="92">
          <cell r="A92">
            <v>10090</v>
          </cell>
          <cell r="B92" t="str">
            <v>단자대</v>
          </cell>
          <cell r="C92" t="str">
            <v>20A25P</v>
          </cell>
          <cell r="D92" t="str">
            <v>EA</v>
          </cell>
          <cell r="E92">
            <v>4500</v>
          </cell>
        </row>
        <row r="93">
          <cell r="A93">
            <v>10091</v>
          </cell>
          <cell r="B93" t="str">
            <v>SP-T/B</v>
          </cell>
          <cell r="C93" t="str">
            <v>10P</v>
          </cell>
          <cell r="D93" t="str">
            <v>EA</v>
          </cell>
          <cell r="E93">
            <v>11500</v>
          </cell>
          <cell r="F93">
            <v>24000</v>
          </cell>
        </row>
        <row r="94">
          <cell r="A94">
            <v>10092</v>
          </cell>
          <cell r="B94" t="str">
            <v>FA-T/B</v>
          </cell>
          <cell r="C94" t="str">
            <v>20P</v>
          </cell>
          <cell r="D94" t="str">
            <v>EA</v>
          </cell>
          <cell r="E94">
            <v>12800</v>
          </cell>
          <cell r="F94">
            <v>28000</v>
          </cell>
        </row>
        <row r="95">
          <cell r="A95">
            <v>10093</v>
          </cell>
          <cell r="B95" t="str">
            <v>FA-T/B</v>
          </cell>
          <cell r="C95" t="str">
            <v>40P</v>
          </cell>
          <cell r="D95" t="str">
            <v>EA</v>
          </cell>
          <cell r="E95">
            <v>20000</v>
          </cell>
          <cell r="F95">
            <v>37000</v>
          </cell>
        </row>
        <row r="96">
          <cell r="A96">
            <v>10094</v>
          </cell>
          <cell r="B96" t="str">
            <v>전원공급기</v>
          </cell>
          <cell r="D96" t="str">
            <v>면</v>
          </cell>
          <cell r="E96">
            <v>320000</v>
          </cell>
          <cell r="F96">
            <v>250000</v>
          </cell>
        </row>
        <row r="97">
          <cell r="A97">
            <v>10095</v>
          </cell>
          <cell r="B97" t="str">
            <v>방화샷다연동제어기</v>
          </cell>
          <cell r="C97" t="str">
            <v>매입형</v>
          </cell>
          <cell r="D97" t="str">
            <v>SET</v>
          </cell>
          <cell r="E97">
            <v>350000</v>
          </cell>
          <cell r="F97">
            <v>100000</v>
          </cell>
        </row>
        <row r="98">
          <cell r="A98">
            <v>10096</v>
          </cell>
          <cell r="B98" t="str">
            <v>CABLE</v>
          </cell>
          <cell r="C98" t="str">
            <v>FR-3 1.6MM 4/C</v>
          </cell>
          <cell r="D98" t="str">
            <v>M</v>
          </cell>
          <cell r="E98">
            <v>1450</v>
          </cell>
          <cell r="F98">
            <v>1240</v>
          </cell>
        </row>
        <row r="99">
          <cell r="A99">
            <v>10097</v>
          </cell>
          <cell r="B99" t="str">
            <v>전선관</v>
          </cell>
          <cell r="C99" t="str">
            <v>HI-36C</v>
          </cell>
          <cell r="D99" t="str">
            <v>M</v>
          </cell>
          <cell r="E99">
            <v>1200</v>
          </cell>
          <cell r="F99">
            <v>1200</v>
          </cell>
        </row>
        <row r="100">
          <cell r="A100">
            <v>10098</v>
          </cell>
          <cell r="B100" t="str">
            <v>잡자재비</v>
          </cell>
          <cell r="C100" t="str">
            <v>재료비의5%</v>
          </cell>
          <cell r="D100" t="str">
            <v>식</v>
          </cell>
        </row>
        <row r="101">
          <cell r="A101">
            <v>10099</v>
          </cell>
          <cell r="B101" t="str">
            <v>전선관부속</v>
          </cell>
          <cell r="C101" t="str">
            <v>전선관의10%</v>
          </cell>
          <cell r="D101" t="str">
            <v>식</v>
          </cell>
        </row>
        <row r="102">
          <cell r="A102">
            <v>10100</v>
          </cell>
          <cell r="B102" t="str">
            <v>02.노무비</v>
          </cell>
        </row>
        <row r="103">
          <cell r="A103">
            <v>10101</v>
          </cell>
          <cell r="B103" t="str">
            <v>노무비</v>
          </cell>
          <cell r="C103" t="str">
            <v>내선전공</v>
          </cell>
          <cell r="D103" t="str">
            <v>인</v>
          </cell>
          <cell r="E103">
            <v>60000</v>
          </cell>
        </row>
        <row r="104">
          <cell r="A104">
            <v>10102</v>
          </cell>
          <cell r="B104" t="str">
            <v>노무비</v>
          </cell>
          <cell r="C104" t="str">
            <v>저압케이블공</v>
          </cell>
          <cell r="D104" t="str">
            <v>인</v>
          </cell>
          <cell r="E104">
            <v>66313</v>
          </cell>
        </row>
        <row r="105">
          <cell r="A105">
            <v>10103</v>
          </cell>
          <cell r="B105" t="str">
            <v>노무비</v>
          </cell>
          <cell r="C105" t="str">
            <v>통신내선공</v>
          </cell>
          <cell r="D105" t="str">
            <v>인</v>
          </cell>
          <cell r="E105">
            <v>57615</v>
          </cell>
        </row>
        <row r="106">
          <cell r="A106">
            <v>10104</v>
          </cell>
          <cell r="B106" t="str">
            <v>공구손료</v>
          </cell>
          <cell r="C106" t="str">
            <v>노무비의3%</v>
          </cell>
          <cell r="D106" t="str">
            <v>식</v>
          </cell>
        </row>
        <row r="107">
          <cell r="A107">
            <v>20001</v>
          </cell>
          <cell r="B107" t="str">
            <v>옥내소화전함</v>
          </cell>
          <cell r="C107" t="str">
            <v>1200*650*180</v>
          </cell>
          <cell r="D107" t="str">
            <v>SET</v>
          </cell>
          <cell r="E107">
            <v>150000</v>
          </cell>
          <cell r="F107">
            <v>87000</v>
          </cell>
        </row>
        <row r="108">
          <cell r="A108">
            <v>20002</v>
          </cell>
          <cell r="B108" t="str">
            <v>방수기구함</v>
          </cell>
          <cell r="C108" t="str">
            <v>1200*650*180</v>
          </cell>
          <cell r="D108" t="str">
            <v>SET</v>
          </cell>
          <cell r="E108">
            <v>150000</v>
          </cell>
          <cell r="F108">
            <v>87000</v>
          </cell>
        </row>
        <row r="109">
          <cell r="A109">
            <v>20003</v>
          </cell>
          <cell r="B109" t="str">
            <v>ANGLE V/V</v>
          </cell>
          <cell r="C109" t="str">
            <v>40A</v>
          </cell>
          <cell r="D109" t="str">
            <v>EA</v>
          </cell>
          <cell r="E109">
            <v>14000</v>
          </cell>
          <cell r="F109">
            <v>8000</v>
          </cell>
        </row>
        <row r="110">
          <cell r="A110">
            <v>20004</v>
          </cell>
          <cell r="B110" t="str">
            <v>ANGLE V/V</v>
          </cell>
          <cell r="C110" t="str">
            <v>65A</v>
          </cell>
          <cell r="D110" t="str">
            <v>EA</v>
          </cell>
          <cell r="E110">
            <v>24000</v>
          </cell>
          <cell r="F110">
            <v>18000</v>
          </cell>
        </row>
        <row r="111">
          <cell r="A111">
            <v>20005</v>
          </cell>
          <cell r="B111" t="str">
            <v>소방호스</v>
          </cell>
          <cell r="C111" t="str">
            <v>40A*15M</v>
          </cell>
          <cell r="D111" t="str">
            <v>EA</v>
          </cell>
          <cell r="E111">
            <v>25000</v>
          </cell>
          <cell r="F111">
            <v>20000</v>
          </cell>
        </row>
        <row r="112">
          <cell r="A112">
            <v>20006</v>
          </cell>
          <cell r="B112" t="str">
            <v>소방호스</v>
          </cell>
          <cell r="C112" t="str">
            <v>65A*15M</v>
          </cell>
          <cell r="D112" t="str">
            <v>EA</v>
          </cell>
          <cell r="E112">
            <v>55000</v>
          </cell>
          <cell r="F112">
            <v>40000</v>
          </cell>
        </row>
        <row r="113">
          <cell r="A113">
            <v>20007</v>
          </cell>
          <cell r="B113" t="str">
            <v>관창</v>
          </cell>
          <cell r="C113" t="str">
            <v>40A</v>
          </cell>
          <cell r="D113" t="str">
            <v>EA</v>
          </cell>
          <cell r="E113">
            <v>20000</v>
          </cell>
          <cell r="F113">
            <v>8000</v>
          </cell>
        </row>
        <row r="114">
          <cell r="A114">
            <v>20008</v>
          </cell>
          <cell r="B114" t="str">
            <v>관창</v>
          </cell>
          <cell r="C114" t="str">
            <v>65A</v>
          </cell>
          <cell r="D114" t="str">
            <v>EA</v>
          </cell>
          <cell r="E114">
            <v>25000</v>
          </cell>
          <cell r="F114">
            <v>10000</v>
          </cell>
        </row>
        <row r="115">
          <cell r="A115">
            <v>20009</v>
          </cell>
          <cell r="B115" t="str">
            <v>분말소화기</v>
          </cell>
          <cell r="C115" t="str">
            <v>1.5KG</v>
          </cell>
          <cell r="D115" t="str">
            <v>EA</v>
          </cell>
          <cell r="E115">
            <v>15000</v>
          </cell>
          <cell r="F115">
            <v>12000</v>
          </cell>
        </row>
        <row r="116">
          <cell r="A116">
            <v>20010</v>
          </cell>
          <cell r="B116" t="str">
            <v>분말소화기</v>
          </cell>
          <cell r="C116" t="str">
            <v>2.5KG</v>
          </cell>
          <cell r="D116" t="str">
            <v>EA</v>
          </cell>
          <cell r="E116">
            <v>23000</v>
          </cell>
          <cell r="F116">
            <v>13000</v>
          </cell>
        </row>
        <row r="117">
          <cell r="A117">
            <v>20011</v>
          </cell>
          <cell r="B117" t="str">
            <v>분말소화기</v>
          </cell>
          <cell r="C117" t="str">
            <v>3.3KG</v>
          </cell>
          <cell r="D117" t="str">
            <v>EA</v>
          </cell>
          <cell r="E117">
            <v>25000</v>
          </cell>
          <cell r="F117">
            <v>14000</v>
          </cell>
        </row>
        <row r="118">
          <cell r="A118">
            <v>20012</v>
          </cell>
          <cell r="B118" t="str">
            <v>분말소화기</v>
          </cell>
          <cell r="C118" t="str">
            <v>4.5KG</v>
          </cell>
          <cell r="D118" t="str">
            <v>EA</v>
          </cell>
          <cell r="E118">
            <v>32000</v>
          </cell>
          <cell r="F118">
            <v>16000</v>
          </cell>
        </row>
        <row r="119">
          <cell r="A119">
            <v>20013</v>
          </cell>
          <cell r="B119" t="str">
            <v>분말소화기</v>
          </cell>
          <cell r="C119" t="str">
            <v>20KG</v>
          </cell>
          <cell r="D119" t="str">
            <v>EA</v>
          </cell>
          <cell r="E119">
            <v>150000</v>
          </cell>
          <cell r="F119">
            <v>75000</v>
          </cell>
        </row>
        <row r="120">
          <cell r="A120">
            <v>20014</v>
          </cell>
          <cell r="B120" t="str">
            <v>자동확산소화기</v>
          </cell>
          <cell r="C120" t="str">
            <v>3.0KG</v>
          </cell>
          <cell r="D120" t="str">
            <v>EA</v>
          </cell>
          <cell r="E120">
            <v>28000</v>
          </cell>
          <cell r="F120">
            <v>15000</v>
          </cell>
        </row>
        <row r="121">
          <cell r="A121">
            <v>20015</v>
          </cell>
          <cell r="B121" t="str">
            <v>자동식소화기</v>
          </cell>
          <cell r="C121" t="str">
            <v>기계식</v>
          </cell>
          <cell r="D121" t="str">
            <v>EA</v>
          </cell>
          <cell r="E121">
            <v>165000</v>
          </cell>
          <cell r="F121">
            <v>140000</v>
          </cell>
        </row>
        <row r="122">
          <cell r="A122">
            <v>20016</v>
          </cell>
          <cell r="B122" t="str">
            <v>자동배수밸브</v>
          </cell>
          <cell r="C122" t="str">
            <v>20A</v>
          </cell>
          <cell r="D122" t="str">
            <v>EA</v>
          </cell>
          <cell r="E122">
            <v>4400</v>
          </cell>
          <cell r="F122">
            <v>4000</v>
          </cell>
        </row>
        <row r="123">
          <cell r="A123">
            <v>20017</v>
          </cell>
          <cell r="B123" t="str">
            <v>릴리프밸브</v>
          </cell>
          <cell r="C123" t="str">
            <v>25A</v>
          </cell>
          <cell r="D123" t="str">
            <v>EA</v>
          </cell>
          <cell r="E123">
            <v>30000</v>
          </cell>
          <cell r="F123">
            <v>16000</v>
          </cell>
        </row>
        <row r="124">
          <cell r="A124">
            <v>20018</v>
          </cell>
          <cell r="B124" t="str">
            <v>S/M CHECK V/V</v>
          </cell>
          <cell r="C124" t="str">
            <v>150A</v>
          </cell>
          <cell r="D124" t="str">
            <v>EA</v>
          </cell>
          <cell r="E124">
            <v>146000</v>
          </cell>
          <cell r="F124">
            <v>116999.99999999999</v>
          </cell>
          <cell r="G124">
            <v>128700</v>
          </cell>
        </row>
        <row r="125">
          <cell r="A125">
            <v>20019</v>
          </cell>
          <cell r="B125" t="str">
            <v>S/M CHECK V/V</v>
          </cell>
          <cell r="C125" t="str">
            <v>125A</v>
          </cell>
          <cell r="D125" t="str">
            <v>EA</v>
          </cell>
          <cell r="E125">
            <v>95760</v>
          </cell>
          <cell r="F125">
            <v>79800</v>
          </cell>
          <cell r="G125">
            <v>87780</v>
          </cell>
        </row>
        <row r="126">
          <cell r="A126">
            <v>20020</v>
          </cell>
          <cell r="B126" t="str">
            <v>S/M CHECK V/V</v>
          </cell>
          <cell r="C126" t="str">
            <v>100A</v>
          </cell>
          <cell r="D126" t="str">
            <v>EA</v>
          </cell>
          <cell r="E126">
            <v>68800</v>
          </cell>
          <cell r="F126">
            <v>50399.999999999993</v>
          </cell>
          <cell r="G126">
            <v>55440</v>
          </cell>
        </row>
        <row r="127">
          <cell r="A127">
            <v>20021</v>
          </cell>
          <cell r="B127" t="str">
            <v>S/M CHECK V/V</v>
          </cell>
          <cell r="C127" t="str">
            <v>80A</v>
          </cell>
          <cell r="D127" t="str">
            <v>EA</v>
          </cell>
          <cell r="E127">
            <v>48960</v>
          </cell>
          <cell r="F127">
            <v>40800</v>
          </cell>
          <cell r="G127">
            <v>44880</v>
          </cell>
        </row>
        <row r="128">
          <cell r="A128">
            <v>20022</v>
          </cell>
          <cell r="B128" t="str">
            <v>S/M CHECK V/V</v>
          </cell>
          <cell r="C128" t="str">
            <v>65A</v>
          </cell>
          <cell r="D128" t="str">
            <v>EA</v>
          </cell>
          <cell r="E128">
            <v>56400</v>
          </cell>
          <cell r="F128">
            <v>37200</v>
          </cell>
          <cell r="G128">
            <v>40920</v>
          </cell>
        </row>
        <row r="129">
          <cell r="A129">
            <v>20023</v>
          </cell>
          <cell r="B129" t="str">
            <v>S/M CHECK V/V</v>
          </cell>
          <cell r="C129" t="str">
            <v>50A</v>
          </cell>
          <cell r="D129" t="str">
            <v>EA</v>
          </cell>
          <cell r="E129">
            <v>36000</v>
          </cell>
          <cell r="F129">
            <v>29999.999999999996</v>
          </cell>
          <cell r="G129">
            <v>33000</v>
          </cell>
        </row>
        <row r="130">
          <cell r="A130">
            <v>20024</v>
          </cell>
          <cell r="B130" t="str">
            <v>청동 CHECK V/V</v>
          </cell>
          <cell r="C130" t="str">
            <v>50A</v>
          </cell>
          <cell r="D130" t="str">
            <v>EA</v>
          </cell>
          <cell r="E130">
            <v>23044.363636363632</v>
          </cell>
          <cell r="F130">
            <v>19203.63636363636</v>
          </cell>
          <cell r="G130">
            <v>21124</v>
          </cell>
        </row>
        <row r="131">
          <cell r="A131">
            <v>20025</v>
          </cell>
          <cell r="B131" t="str">
            <v>청동 CHECK V/V</v>
          </cell>
          <cell r="C131" t="str">
            <v>40A</v>
          </cell>
          <cell r="D131" t="str">
            <v>EA</v>
          </cell>
          <cell r="E131">
            <v>15227.999999999998</v>
          </cell>
          <cell r="F131">
            <v>12689.999999999998</v>
          </cell>
          <cell r="G131">
            <v>13959</v>
          </cell>
        </row>
        <row r="132">
          <cell r="A132">
            <v>20026</v>
          </cell>
          <cell r="B132" t="str">
            <v>OS&amp;Y GATE V/V</v>
          </cell>
          <cell r="C132" t="str">
            <v>150A</v>
          </cell>
          <cell r="D132" t="str">
            <v>EA</v>
          </cell>
          <cell r="E132">
            <v>135000</v>
          </cell>
          <cell r="F132">
            <v>158400</v>
          </cell>
          <cell r="G132">
            <v>174240</v>
          </cell>
        </row>
        <row r="133">
          <cell r="A133">
            <v>20027</v>
          </cell>
          <cell r="B133" t="str">
            <v>OS&amp;Y GATE V/V</v>
          </cell>
          <cell r="C133" t="str">
            <v>125A</v>
          </cell>
          <cell r="D133" t="str">
            <v>EA</v>
          </cell>
          <cell r="E133">
            <v>119680</v>
          </cell>
          <cell r="F133">
            <v>111749.99999999999</v>
          </cell>
          <cell r="G133">
            <v>122925</v>
          </cell>
        </row>
        <row r="134">
          <cell r="A134">
            <v>20028</v>
          </cell>
          <cell r="B134" t="str">
            <v>OS&amp;Y GATE V/V</v>
          </cell>
          <cell r="C134" t="str">
            <v>100A</v>
          </cell>
          <cell r="D134" t="str">
            <v>EA</v>
          </cell>
          <cell r="E134">
            <v>97240</v>
          </cell>
          <cell r="F134">
            <v>83810</v>
          </cell>
          <cell r="G134">
            <v>92191</v>
          </cell>
        </row>
        <row r="135">
          <cell r="A135">
            <v>20029</v>
          </cell>
          <cell r="B135" t="str">
            <v>OS&amp;Y GATE V/V(T/S)</v>
          </cell>
          <cell r="C135" t="str">
            <v>100A</v>
          </cell>
          <cell r="D135" t="str">
            <v>EA</v>
          </cell>
          <cell r="E135">
            <v>159000</v>
          </cell>
          <cell r="F135">
            <v>0</v>
          </cell>
        </row>
        <row r="136">
          <cell r="A136">
            <v>20030</v>
          </cell>
          <cell r="B136" t="str">
            <v>OS&amp;Y GATE V/V</v>
          </cell>
          <cell r="C136" t="str">
            <v>80A</v>
          </cell>
          <cell r="D136" t="str">
            <v>EA</v>
          </cell>
          <cell r="E136">
            <v>72912</v>
          </cell>
          <cell r="F136">
            <v>60759.999999999993</v>
          </cell>
          <cell r="G136">
            <v>66836</v>
          </cell>
        </row>
        <row r="137">
          <cell r="A137">
            <v>20031</v>
          </cell>
          <cell r="B137" t="str">
            <v>OS&amp;Y GATE V/V</v>
          </cell>
          <cell r="C137" t="str">
            <v>65A</v>
          </cell>
          <cell r="D137" t="str">
            <v>EA</v>
          </cell>
          <cell r="E137">
            <v>64815.272727272721</v>
          </cell>
          <cell r="F137">
            <v>54012.727272727265</v>
          </cell>
          <cell r="G137">
            <v>59414</v>
          </cell>
        </row>
        <row r="138">
          <cell r="A138">
            <v>20032</v>
          </cell>
          <cell r="B138" t="str">
            <v>OS&amp;Y GATE V/V</v>
          </cell>
          <cell r="C138" t="str">
            <v>50A</v>
          </cell>
          <cell r="D138" t="str">
            <v>EA</v>
          </cell>
          <cell r="E138">
            <v>63695.999999999993</v>
          </cell>
          <cell r="F138">
            <v>53079.999999999993</v>
          </cell>
          <cell r="G138">
            <v>58388</v>
          </cell>
        </row>
        <row r="139">
          <cell r="A139">
            <v>20033</v>
          </cell>
          <cell r="B139" t="str">
            <v>GATE V/V</v>
          </cell>
          <cell r="C139" t="str">
            <v>65A</v>
          </cell>
          <cell r="D139" t="str">
            <v>EA</v>
          </cell>
          <cell r="E139">
            <v>51961.090909090904</v>
          </cell>
          <cell r="F139">
            <v>43300.909090909088</v>
          </cell>
          <cell r="G139">
            <v>47631</v>
          </cell>
        </row>
        <row r="140">
          <cell r="A140">
            <v>20034</v>
          </cell>
          <cell r="B140" t="str">
            <v>GATE V/V</v>
          </cell>
          <cell r="C140" t="str">
            <v>50A</v>
          </cell>
          <cell r="D140" t="str">
            <v>EA</v>
          </cell>
          <cell r="E140">
            <v>47769.818181818177</v>
          </cell>
          <cell r="F140">
            <v>39808.181818181816</v>
          </cell>
          <cell r="G140">
            <v>43789</v>
          </cell>
        </row>
        <row r="141">
          <cell r="A141">
            <v>20035</v>
          </cell>
          <cell r="B141" t="str">
            <v>청동 GATE V/V</v>
          </cell>
          <cell r="C141" t="str">
            <v>40A</v>
          </cell>
          <cell r="D141" t="str">
            <v>EA</v>
          </cell>
          <cell r="E141">
            <v>18486.545454545452</v>
          </cell>
          <cell r="F141">
            <v>15405.454545454544</v>
          </cell>
          <cell r="G141">
            <v>16946</v>
          </cell>
        </row>
        <row r="142">
          <cell r="A142">
            <v>20036</v>
          </cell>
          <cell r="B142" t="str">
            <v>볼 밸브</v>
          </cell>
          <cell r="C142" t="str">
            <v>25A</v>
          </cell>
          <cell r="D142" t="str">
            <v>EA</v>
          </cell>
          <cell r="E142">
            <v>4836</v>
          </cell>
          <cell r="F142">
            <v>4029.9999999999995</v>
          </cell>
          <cell r="G142">
            <v>4433</v>
          </cell>
        </row>
        <row r="143">
          <cell r="A143">
            <v>20037</v>
          </cell>
          <cell r="B143" t="str">
            <v>FLANGE</v>
          </cell>
          <cell r="C143" t="str">
            <v>150A</v>
          </cell>
          <cell r="D143" t="str">
            <v>EA</v>
          </cell>
          <cell r="E143">
            <v>9268.363636363636</v>
          </cell>
          <cell r="F143">
            <v>7723.6363636363631</v>
          </cell>
          <cell r="G143">
            <v>8496</v>
          </cell>
        </row>
        <row r="144">
          <cell r="A144">
            <v>20038</v>
          </cell>
          <cell r="B144" t="str">
            <v>FLANGE</v>
          </cell>
          <cell r="C144" t="str">
            <v>125A</v>
          </cell>
          <cell r="D144" t="str">
            <v>EA</v>
          </cell>
          <cell r="E144">
            <v>6252</v>
          </cell>
          <cell r="F144">
            <v>5210</v>
          </cell>
          <cell r="G144">
            <v>5731</v>
          </cell>
        </row>
        <row r="145">
          <cell r="A145">
            <v>20039</v>
          </cell>
          <cell r="B145" t="str">
            <v>FLANGE</v>
          </cell>
          <cell r="C145" t="str">
            <v>100A</v>
          </cell>
          <cell r="D145" t="str">
            <v>EA</v>
          </cell>
          <cell r="E145">
            <v>4327.6363636363631</v>
          </cell>
          <cell r="F145">
            <v>3606.363636363636</v>
          </cell>
          <cell r="G145">
            <v>3967</v>
          </cell>
        </row>
        <row r="146">
          <cell r="A146">
            <v>20040</v>
          </cell>
          <cell r="B146" t="str">
            <v>FLANGE</v>
          </cell>
          <cell r="C146" t="str">
            <v>80A</v>
          </cell>
          <cell r="D146" t="str">
            <v>EA</v>
          </cell>
          <cell r="E146">
            <v>3667.6363636363631</v>
          </cell>
          <cell r="F146">
            <v>3056.363636363636</v>
          </cell>
          <cell r="G146">
            <v>3362</v>
          </cell>
        </row>
        <row r="147">
          <cell r="A147">
            <v>20041</v>
          </cell>
          <cell r="B147" t="str">
            <v>FLANGE</v>
          </cell>
          <cell r="C147" t="str">
            <v>65A</v>
          </cell>
          <cell r="D147" t="str">
            <v>EA</v>
          </cell>
          <cell r="E147">
            <v>3427.6363636363631</v>
          </cell>
          <cell r="F147">
            <v>2856.363636363636</v>
          </cell>
          <cell r="G147">
            <v>3142</v>
          </cell>
        </row>
        <row r="148">
          <cell r="A148">
            <v>20042</v>
          </cell>
          <cell r="B148" t="str">
            <v>FLANGE</v>
          </cell>
          <cell r="C148" t="str">
            <v>50A</v>
          </cell>
          <cell r="D148" t="str">
            <v>EA</v>
          </cell>
          <cell r="E148">
            <v>2794.909090909091</v>
          </cell>
          <cell r="F148">
            <v>2329.090909090909</v>
          </cell>
          <cell r="G148">
            <v>2562</v>
          </cell>
        </row>
        <row r="149">
          <cell r="A149">
            <v>20043</v>
          </cell>
          <cell r="B149" t="str">
            <v>가스켓</v>
          </cell>
          <cell r="C149" t="str">
            <v>150A</v>
          </cell>
          <cell r="D149" t="str">
            <v>EA</v>
          </cell>
          <cell r="E149">
            <v>1488</v>
          </cell>
          <cell r="F149">
            <v>1240</v>
          </cell>
          <cell r="G149">
            <v>1364</v>
          </cell>
        </row>
        <row r="150">
          <cell r="A150">
            <v>20044</v>
          </cell>
          <cell r="B150" t="str">
            <v>가스켓</v>
          </cell>
          <cell r="C150" t="str">
            <v>125A</v>
          </cell>
          <cell r="D150" t="str">
            <v>EA</v>
          </cell>
          <cell r="E150">
            <v>1200</v>
          </cell>
          <cell r="F150">
            <v>999.99999999999989</v>
          </cell>
          <cell r="G150">
            <v>1100</v>
          </cell>
        </row>
        <row r="151">
          <cell r="A151">
            <v>20045</v>
          </cell>
          <cell r="B151" t="str">
            <v>가스켓</v>
          </cell>
          <cell r="C151" t="str">
            <v>100A</v>
          </cell>
          <cell r="D151" t="str">
            <v>EA</v>
          </cell>
          <cell r="E151">
            <v>935.99999999999989</v>
          </cell>
          <cell r="F151">
            <v>779.99999999999989</v>
          </cell>
          <cell r="G151">
            <v>858</v>
          </cell>
        </row>
        <row r="152">
          <cell r="A152">
            <v>20046</v>
          </cell>
          <cell r="B152" t="str">
            <v>가스켓</v>
          </cell>
          <cell r="C152" t="str">
            <v>80A</v>
          </cell>
          <cell r="D152" t="str">
            <v>EA</v>
          </cell>
          <cell r="E152">
            <v>708</v>
          </cell>
          <cell r="F152">
            <v>590</v>
          </cell>
          <cell r="G152">
            <v>649</v>
          </cell>
        </row>
        <row r="153">
          <cell r="A153">
            <v>20047</v>
          </cell>
          <cell r="B153" t="str">
            <v>가스켓</v>
          </cell>
          <cell r="C153" t="str">
            <v>65A</v>
          </cell>
          <cell r="D153" t="str">
            <v>EA</v>
          </cell>
          <cell r="E153">
            <v>648</v>
          </cell>
          <cell r="F153">
            <v>540</v>
          </cell>
          <cell r="G153">
            <v>594</v>
          </cell>
        </row>
        <row r="154">
          <cell r="A154">
            <v>20048</v>
          </cell>
          <cell r="B154" t="str">
            <v>가스켓</v>
          </cell>
          <cell r="C154" t="str">
            <v>50A</v>
          </cell>
          <cell r="D154" t="str">
            <v>EA</v>
          </cell>
          <cell r="E154">
            <v>552</v>
          </cell>
          <cell r="F154">
            <v>459.99999999999994</v>
          </cell>
          <cell r="G154">
            <v>506</v>
          </cell>
        </row>
        <row r="155">
          <cell r="A155">
            <v>20049</v>
          </cell>
          <cell r="B155" t="str">
            <v>스트레이너</v>
          </cell>
          <cell r="C155" t="str">
            <v>150A</v>
          </cell>
          <cell r="D155" t="str">
            <v>EA</v>
          </cell>
          <cell r="E155">
            <v>69120</v>
          </cell>
          <cell r="F155">
            <v>57599.999999999993</v>
          </cell>
          <cell r="G155">
            <v>63360</v>
          </cell>
        </row>
        <row r="156">
          <cell r="A156">
            <v>20050</v>
          </cell>
          <cell r="B156" t="str">
            <v>스트레이너</v>
          </cell>
          <cell r="C156" t="str">
            <v>125A</v>
          </cell>
          <cell r="D156" t="str">
            <v>EA</v>
          </cell>
          <cell r="E156">
            <v>57023.999999999993</v>
          </cell>
          <cell r="F156">
            <v>47519.999999999993</v>
          </cell>
          <cell r="G156">
            <v>52272</v>
          </cell>
        </row>
        <row r="157">
          <cell r="A157">
            <v>20051</v>
          </cell>
          <cell r="B157" t="str">
            <v>스트레이너</v>
          </cell>
          <cell r="C157" t="str">
            <v>100A</v>
          </cell>
          <cell r="D157" t="str">
            <v>EA</v>
          </cell>
          <cell r="E157">
            <v>38880</v>
          </cell>
          <cell r="F157">
            <v>32399.999999999996</v>
          </cell>
          <cell r="G157">
            <v>35640</v>
          </cell>
        </row>
        <row r="158">
          <cell r="A158">
            <v>20052</v>
          </cell>
          <cell r="B158" t="str">
            <v>스트레이너</v>
          </cell>
          <cell r="C158" t="str">
            <v>80A</v>
          </cell>
          <cell r="D158" t="str">
            <v>EA</v>
          </cell>
          <cell r="E158">
            <v>27647.999999999996</v>
          </cell>
          <cell r="F158">
            <v>23039.999999999996</v>
          </cell>
          <cell r="G158">
            <v>25344</v>
          </cell>
        </row>
        <row r="159">
          <cell r="A159">
            <v>20053</v>
          </cell>
          <cell r="B159" t="str">
            <v>스트레이너</v>
          </cell>
          <cell r="C159" t="str">
            <v>65A</v>
          </cell>
          <cell r="D159" t="str">
            <v>EA</v>
          </cell>
          <cell r="E159">
            <v>23328</v>
          </cell>
          <cell r="F159">
            <v>19440</v>
          </cell>
          <cell r="G159">
            <v>21384</v>
          </cell>
        </row>
        <row r="160">
          <cell r="A160">
            <v>20054</v>
          </cell>
          <cell r="B160" t="str">
            <v>스트레이너</v>
          </cell>
          <cell r="C160" t="str">
            <v>50A</v>
          </cell>
          <cell r="D160" t="str">
            <v>EA</v>
          </cell>
          <cell r="E160">
            <v>21600</v>
          </cell>
          <cell r="F160">
            <v>18000</v>
          </cell>
          <cell r="G160">
            <v>19800</v>
          </cell>
        </row>
        <row r="161">
          <cell r="A161">
            <v>20055</v>
          </cell>
          <cell r="B161" t="str">
            <v>스트레이너</v>
          </cell>
          <cell r="C161" t="str">
            <v>40A</v>
          </cell>
          <cell r="D161" t="str">
            <v>EA</v>
          </cell>
          <cell r="E161">
            <v>9475.636363636364</v>
          </cell>
          <cell r="F161">
            <v>7896.363636363636</v>
          </cell>
          <cell r="G161">
            <v>8686</v>
          </cell>
        </row>
        <row r="162">
          <cell r="A162">
            <v>20056</v>
          </cell>
          <cell r="B162" t="str">
            <v>후렉시블죠인트(철)</v>
          </cell>
          <cell r="C162" t="str">
            <v>150A</v>
          </cell>
          <cell r="D162" t="str">
            <v>EA</v>
          </cell>
          <cell r="E162">
            <v>82615.636363636353</v>
          </cell>
          <cell r="F162">
            <v>68846.363636363632</v>
          </cell>
          <cell r="G162">
            <v>75731</v>
          </cell>
        </row>
        <row r="163">
          <cell r="A163">
            <v>20057</v>
          </cell>
          <cell r="B163" t="str">
            <v>후렉시블죠인트(고)</v>
          </cell>
          <cell r="C163" t="str">
            <v>150A</v>
          </cell>
          <cell r="D163" t="str">
            <v>EA</v>
          </cell>
          <cell r="E163">
            <v>83952</v>
          </cell>
          <cell r="F163">
            <v>69960</v>
          </cell>
          <cell r="G163">
            <v>76956</v>
          </cell>
        </row>
        <row r="164">
          <cell r="A164">
            <v>20058</v>
          </cell>
          <cell r="B164" t="str">
            <v>후렉시블죠인트(철)</v>
          </cell>
          <cell r="C164" t="str">
            <v>125A</v>
          </cell>
          <cell r="D164" t="str">
            <v>EA</v>
          </cell>
          <cell r="E164">
            <v>64151.999999999993</v>
          </cell>
          <cell r="F164">
            <v>53459.999999999993</v>
          </cell>
          <cell r="G164">
            <v>58806</v>
          </cell>
        </row>
        <row r="165">
          <cell r="A165">
            <v>20059</v>
          </cell>
          <cell r="B165" t="str">
            <v>후렉시블죠인트(고)</v>
          </cell>
          <cell r="C165" t="str">
            <v>125A</v>
          </cell>
          <cell r="D165" t="str">
            <v>EA</v>
          </cell>
          <cell r="E165">
            <v>67766.181818181809</v>
          </cell>
          <cell r="F165">
            <v>56471.818181818177</v>
          </cell>
          <cell r="G165">
            <v>62119</v>
          </cell>
        </row>
        <row r="166">
          <cell r="A166">
            <v>20060</v>
          </cell>
          <cell r="B166" t="str">
            <v>후렉시블죠인트(철)</v>
          </cell>
          <cell r="C166" t="str">
            <v>100A</v>
          </cell>
          <cell r="D166" t="str">
            <v>EA</v>
          </cell>
          <cell r="E166">
            <v>43200</v>
          </cell>
          <cell r="F166">
            <v>36000</v>
          </cell>
          <cell r="G166">
            <v>39600</v>
          </cell>
        </row>
        <row r="167">
          <cell r="A167">
            <v>20061</v>
          </cell>
          <cell r="B167" t="str">
            <v>후렉시블죠인트(고)</v>
          </cell>
          <cell r="C167" t="str">
            <v>100A</v>
          </cell>
          <cell r="D167" t="str">
            <v>EA</v>
          </cell>
          <cell r="E167">
            <v>46225.090909090904</v>
          </cell>
          <cell r="F167">
            <v>38520.909090909088</v>
          </cell>
          <cell r="G167">
            <v>42373</v>
          </cell>
        </row>
        <row r="168">
          <cell r="A168">
            <v>20062</v>
          </cell>
          <cell r="B168" t="str">
            <v>후렉시블죠인트(철)</v>
          </cell>
          <cell r="C168" t="str">
            <v>80A</v>
          </cell>
          <cell r="D168" t="str">
            <v>EA</v>
          </cell>
          <cell r="E168">
            <v>41040</v>
          </cell>
          <cell r="F168">
            <v>34200</v>
          </cell>
          <cell r="G168">
            <v>37620</v>
          </cell>
        </row>
        <row r="169">
          <cell r="A169">
            <v>20063</v>
          </cell>
          <cell r="B169" t="str">
            <v>후렉시블죠인트(고)</v>
          </cell>
          <cell r="C169" t="str">
            <v>80A</v>
          </cell>
          <cell r="D169" t="str">
            <v>EA</v>
          </cell>
          <cell r="E169">
            <v>38239.63636363636</v>
          </cell>
          <cell r="F169">
            <v>31866.363636363632</v>
          </cell>
          <cell r="G169">
            <v>35053</v>
          </cell>
        </row>
        <row r="170">
          <cell r="A170">
            <v>20064</v>
          </cell>
          <cell r="B170" t="str">
            <v>후렉시블죠인트(철)</v>
          </cell>
          <cell r="C170" t="str">
            <v>65A</v>
          </cell>
          <cell r="D170" t="str">
            <v>EA</v>
          </cell>
          <cell r="E170">
            <v>30959.999999999996</v>
          </cell>
          <cell r="F170">
            <v>25799.999999999996</v>
          </cell>
          <cell r="G170">
            <v>28380</v>
          </cell>
        </row>
        <row r="171">
          <cell r="A171">
            <v>20065</v>
          </cell>
          <cell r="B171" t="str">
            <v>후렉시블죠인트(고)</v>
          </cell>
          <cell r="C171" t="str">
            <v>65A</v>
          </cell>
          <cell r="D171" t="str">
            <v>EA</v>
          </cell>
          <cell r="E171">
            <v>32553.81818181818</v>
          </cell>
          <cell r="F171">
            <v>27128.181818181816</v>
          </cell>
          <cell r="G171">
            <v>29841</v>
          </cell>
        </row>
        <row r="172">
          <cell r="A172">
            <v>20066</v>
          </cell>
          <cell r="B172" t="str">
            <v>후렉시블죠인트(철)</v>
          </cell>
          <cell r="C172" t="str">
            <v>50A</v>
          </cell>
          <cell r="D172" t="str">
            <v>EA</v>
          </cell>
          <cell r="E172">
            <v>26640</v>
          </cell>
          <cell r="F172">
            <v>22200</v>
          </cell>
          <cell r="G172">
            <v>24420</v>
          </cell>
        </row>
        <row r="173">
          <cell r="A173">
            <v>20067</v>
          </cell>
          <cell r="B173" t="str">
            <v>후렉시블죠인트(고)</v>
          </cell>
          <cell r="C173" t="str">
            <v>50A</v>
          </cell>
          <cell r="D173" t="str">
            <v>EA</v>
          </cell>
          <cell r="E173">
            <v>27139.636363636364</v>
          </cell>
          <cell r="F173">
            <v>22616.363636363636</v>
          </cell>
          <cell r="G173">
            <v>24878</v>
          </cell>
        </row>
        <row r="174">
          <cell r="A174">
            <v>20068</v>
          </cell>
          <cell r="B174" t="str">
            <v>후렉시블죠인트(철)</v>
          </cell>
          <cell r="C174" t="str">
            <v>40A</v>
          </cell>
          <cell r="D174" t="str">
            <v>EA</v>
          </cell>
          <cell r="E174">
            <v>21600</v>
          </cell>
          <cell r="F174">
            <v>18000</v>
          </cell>
          <cell r="G174">
            <v>19800</v>
          </cell>
        </row>
        <row r="175">
          <cell r="A175">
            <v>20069</v>
          </cell>
          <cell r="B175" t="str">
            <v>후렉시블죠인트(고)</v>
          </cell>
          <cell r="C175" t="str">
            <v>40A</v>
          </cell>
          <cell r="D175" t="str">
            <v>EA</v>
          </cell>
          <cell r="E175">
            <v>21792</v>
          </cell>
          <cell r="F175">
            <v>18160</v>
          </cell>
          <cell r="G175">
            <v>19976</v>
          </cell>
        </row>
        <row r="176">
          <cell r="A176">
            <v>20070</v>
          </cell>
          <cell r="B176" t="str">
            <v>연결송수구</v>
          </cell>
          <cell r="C176" t="str">
            <v>100*65*65</v>
          </cell>
          <cell r="D176" t="str">
            <v>EA</v>
          </cell>
          <cell r="E176">
            <v>130000</v>
          </cell>
          <cell r="F176">
            <v>60000</v>
          </cell>
        </row>
        <row r="177">
          <cell r="A177">
            <v>20071</v>
          </cell>
          <cell r="B177" t="str">
            <v>W.H.C</v>
          </cell>
          <cell r="C177" t="str">
            <v>150A</v>
          </cell>
          <cell r="D177" t="str">
            <v>EA</v>
          </cell>
          <cell r="E177">
            <v>55000</v>
          </cell>
          <cell r="F177">
            <v>45000</v>
          </cell>
        </row>
        <row r="178">
          <cell r="A178">
            <v>20072</v>
          </cell>
          <cell r="B178" t="str">
            <v>W.H.C</v>
          </cell>
          <cell r="C178" t="str">
            <v>125A</v>
          </cell>
          <cell r="D178" t="str">
            <v>EA</v>
          </cell>
        </row>
        <row r="179">
          <cell r="A179">
            <v>20073</v>
          </cell>
          <cell r="B179" t="str">
            <v>W.H.C</v>
          </cell>
          <cell r="C179" t="str">
            <v>100A</v>
          </cell>
          <cell r="D179" t="str">
            <v>EA</v>
          </cell>
          <cell r="E179">
            <v>45000</v>
          </cell>
          <cell r="F179">
            <v>35000</v>
          </cell>
        </row>
        <row r="180">
          <cell r="A180">
            <v>20074</v>
          </cell>
          <cell r="B180" t="str">
            <v>W.H.C</v>
          </cell>
          <cell r="C180" t="str">
            <v>80A</v>
          </cell>
          <cell r="D180" t="str">
            <v>EA</v>
          </cell>
          <cell r="E180">
            <v>40000</v>
          </cell>
          <cell r="F180">
            <v>30000</v>
          </cell>
        </row>
        <row r="181">
          <cell r="A181">
            <v>20075</v>
          </cell>
          <cell r="B181" t="str">
            <v>W.H.C</v>
          </cell>
          <cell r="C181" t="str">
            <v>65A</v>
          </cell>
          <cell r="D181" t="str">
            <v>EA</v>
          </cell>
          <cell r="E181">
            <v>32000</v>
          </cell>
          <cell r="F181">
            <v>22000</v>
          </cell>
        </row>
        <row r="182">
          <cell r="A182">
            <v>20076</v>
          </cell>
          <cell r="B182" t="str">
            <v>W.H.C</v>
          </cell>
          <cell r="C182" t="str">
            <v>50A</v>
          </cell>
          <cell r="D182" t="str">
            <v>EA</v>
          </cell>
          <cell r="E182">
            <v>30000</v>
          </cell>
          <cell r="F182">
            <v>20000</v>
          </cell>
        </row>
        <row r="183">
          <cell r="A183">
            <v>20077</v>
          </cell>
          <cell r="B183" t="str">
            <v>백강관(KSD-3507)</v>
          </cell>
          <cell r="C183" t="str">
            <v>SPP/150A</v>
          </cell>
          <cell r="D183" t="str">
            <v>M</v>
          </cell>
          <cell r="E183">
            <v>14800</v>
          </cell>
          <cell r="F183">
            <v>12478.333333333332</v>
          </cell>
          <cell r="G183">
            <v>82357</v>
          </cell>
        </row>
        <row r="184">
          <cell r="A184">
            <v>20078</v>
          </cell>
          <cell r="B184" t="str">
            <v>백강관(KSD-3507)</v>
          </cell>
          <cell r="C184" t="str">
            <v>SPP/125A</v>
          </cell>
          <cell r="D184" t="str">
            <v>M</v>
          </cell>
          <cell r="E184">
            <v>12100</v>
          </cell>
          <cell r="F184">
            <v>10478.636363636362</v>
          </cell>
          <cell r="G184">
            <v>69159</v>
          </cell>
        </row>
        <row r="185">
          <cell r="A185">
            <v>20079</v>
          </cell>
          <cell r="B185" t="str">
            <v>백강관(KSD-3507)</v>
          </cell>
          <cell r="C185" t="str">
            <v>SPP/100A</v>
          </cell>
          <cell r="D185" t="str">
            <v>M</v>
          </cell>
          <cell r="E185">
            <v>8890</v>
          </cell>
          <cell r="F185">
            <v>7726.363636363636</v>
          </cell>
          <cell r="G185">
            <v>50994</v>
          </cell>
        </row>
        <row r="186">
          <cell r="A186">
            <v>20080</v>
          </cell>
          <cell r="B186" t="str">
            <v>백강관(KSD-3507)</v>
          </cell>
          <cell r="C186" t="str">
            <v>SPP/80A</v>
          </cell>
          <cell r="D186" t="str">
            <v>M</v>
          </cell>
          <cell r="E186">
            <v>6100</v>
          </cell>
          <cell r="F186">
            <v>5420.9090909090901</v>
          </cell>
          <cell r="G186">
            <v>35778</v>
          </cell>
        </row>
        <row r="187">
          <cell r="A187">
            <v>20081</v>
          </cell>
          <cell r="B187" t="str">
            <v>백강관(KSD-3507)</v>
          </cell>
          <cell r="C187" t="str">
            <v>SPP/65A</v>
          </cell>
          <cell r="D187" t="str">
            <v>M</v>
          </cell>
          <cell r="E187">
            <v>5090</v>
          </cell>
          <cell r="F187">
            <v>4286.6666666666661</v>
          </cell>
          <cell r="G187">
            <v>28292</v>
          </cell>
        </row>
        <row r="188">
          <cell r="A188">
            <v>20082</v>
          </cell>
          <cell r="B188" t="str">
            <v>백강관(KSD-3507)</v>
          </cell>
          <cell r="C188" t="str">
            <v>SPP/50A</v>
          </cell>
          <cell r="D188" t="str">
            <v>M</v>
          </cell>
          <cell r="E188">
            <v>3900</v>
          </cell>
          <cell r="F188">
            <v>3360.454545454545</v>
          </cell>
          <cell r="G188">
            <v>22179</v>
          </cell>
        </row>
        <row r="189">
          <cell r="A189">
            <v>20083</v>
          </cell>
          <cell r="B189" t="str">
            <v>백강관(KSD-3507)</v>
          </cell>
          <cell r="C189" t="str">
            <v>SPP/40A</v>
          </cell>
          <cell r="D189" t="str">
            <v>M</v>
          </cell>
          <cell r="E189">
            <v>2950</v>
          </cell>
          <cell r="F189">
            <v>2451.8181818181815</v>
          </cell>
          <cell r="G189">
            <v>16182</v>
          </cell>
        </row>
        <row r="190">
          <cell r="A190">
            <v>20084</v>
          </cell>
          <cell r="B190" t="str">
            <v>백강관(KSD-3507)</v>
          </cell>
          <cell r="C190" t="str">
            <v>SPP/32A</v>
          </cell>
          <cell r="D190" t="str">
            <v>M</v>
          </cell>
          <cell r="E190">
            <v>2600</v>
          </cell>
          <cell r="F190">
            <v>2132.8787878787875</v>
          </cell>
          <cell r="G190">
            <v>14077</v>
          </cell>
        </row>
        <row r="191">
          <cell r="A191">
            <v>20085</v>
          </cell>
          <cell r="B191" t="str">
            <v>백강관(KSD-3507)</v>
          </cell>
          <cell r="C191" t="str">
            <v>SPP/25A</v>
          </cell>
          <cell r="D191" t="str">
            <v>M</v>
          </cell>
          <cell r="E191">
            <v>2150</v>
          </cell>
          <cell r="F191">
            <v>1766.6666666666665</v>
          </cell>
          <cell r="G191">
            <v>11660</v>
          </cell>
        </row>
        <row r="192">
          <cell r="A192">
            <v>20086</v>
          </cell>
          <cell r="B192" t="str">
            <v>백엘보(용접)</v>
          </cell>
          <cell r="C192" t="str">
            <v>150A</v>
          </cell>
          <cell r="D192" t="str">
            <v>EA</v>
          </cell>
          <cell r="E192">
            <v>12168</v>
          </cell>
          <cell r="F192">
            <v>10140</v>
          </cell>
          <cell r="G192">
            <v>11154</v>
          </cell>
        </row>
        <row r="193">
          <cell r="A193">
            <v>20087</v>
          </cell>
          <cell r="B193" t="str">
            <v>백엘보(용접)</v>
          </cell>
          <cell r="C193" t="str">
            <v>125A</v>
          </cell>
          <cell r="D193" t="str">
            <v>EA</v>
          </cell>
          <cell r="E193">
            <v>7956</v>
          </cell>
          <cell r="F193">
            <v>6629.9999999999991</v>
          </cell>
          <cell r="G193">
            <v>7293</v>
          </cell>
        </row>
        <row r="194">
          <cell r="A194">
            <v>20088</v>
          </cell>
          <cell r="B194" t="str">
            <v>백엘보(용접)</v>
          </cell>
          <cell r="C194" t="str">
            <v>100A</v>
          </cell>
          <cell r="D194" t="str">
            <v>EA</v>
          </cell>
          <cell r="E194">
            <v>7100</v>
          </cell>
          <cell r="F194">
            <v>4095.454545454545</v>
          </cell>
          <cell r="G194">
            <v>4505</v>
          </cell>
        </row>
        <row r="195">
          <cell r="A195">
            <v>20089</v>
          </cell>
          <cell r="B195" t="str">
            <v>백엘보(용접)</v>
          </cell>
          <cell r="C195" t="str">
            <v>80A</v>
          </cell>
          <cell r="D195" t="str">
            <v>EA</v>
          </cell>
          <cell r="E195">
            <v>4607</v>
          </cell>
          <cell r="F195">
            <v>2340</v>
          </cell>
          <cell r="G195">
            <v>2574</v>
          </cell>
        </row>
        <row r="196">
          <cell r="A196">
            <v>20090</v>
          </cell>
          <cell r="B196" t="str">
            <v>백엘보(용접)</v>
          </cell>
          <cell r="C196" t="str">
            <v>65A</v>
          </cell>
          <cell r="D196" t="str">
            <v>EA</v>
          </cell>
          <cell r="E196">
            <v>2760</v>
          </cell>
          <cell r="F196">
            <v>1689.9999999999998</v>
          </cell>
          <cell r="G196">
            <v>1859</v>
          </cell>
        </row>
        <row r="197">
          <cell r="A197">
            <v>20091</v>
          </cell>
          <cell r="B197" t="str">
            <v>백엘보(나사)</v>
          </cell>
          <cell r="C197" t="str">
            <v>50A</v>
          </cell>
          <cell r="D197" t="str">
            <v>EA</v>
          </cell>
          <cell r="E197">
            <v>1794</v>
          </cell>
          <cell r="F197">
            <v>1612.7272727272725</v>
          </cell>
          <cell r="G197">
            <v>1774</v>
          </cell>
        </row>
        <row r="198">
          <cell r="A198">
            <v>20092</v>
          </cell>
          <cell r="B198" t="str">
            <v>백엘보(나사)</v>
          </cell>
          <cell r="C198" t="str">
            <v>40A</v>
          </cell>
          <cell r="D198" t="str">
            <v>EA</v>
          </cell>
          <cell r="E198">
            <v>1236</v>
          </cell>
          <cell r="F198">
            <v>1030</v>
          </cell>
          <cell r="G198">
            <v>1133</v>
          </cell>
        </row>
        <row r="199">
          <cell r="A199">
            <v>20093</v>
          </cell>
          <cell r="B199" t="str">
            <v>백엘보(나사)</v>
          </cell>
          <cell r="C199" t="str">
            <v>32A</v>
          </cell>
          <cell r="D199" t="str">
            <v>EA</v>
          </cell>
          <cell r="E199">
            <v>1041</v>
          </cell>
          <cell r="F199">
            <v>867.27272727272725</v>
          </cell>
          <cell r="G199">
            <v>954</v>
          </cell>
        </row>
        <row r="200">
          <cell r="A200">
            <v>20094</v>
          </cell>
          <cell r="B200" t="str">
            <v>백엘보(나사)</v>
          </cell>
          <cell r="C200" t="str">
            <v>25A</v>
          </cell>
          <cell r="D200" t="str">
            <v>EA</v>
          </cell>
          <cell r="E200">
            <v>1219</v>
          </cell>
          <cell r="F200">
            <v>562.72727272727263</v>
          </cell>
          <cell r="G200">
            <v>619</v>
          </cell>
        </row>
        <row r="201">
          <cell r="A201">
            <v>20095</v>
          </cell>
          <cell r="B201" t="str">
            <v>백티이(용접)</v>
          </cell>
          <cell r="C201" t="str">
            <v>150A</v>
          </cell>
          <cell r="D201" t="str">
            <v>EA</v>
          </cell>
          <cell r="E201">
            <v>14900</v>
          </cell>
          <cell r="F201">
            <v>12155.454545454544</v>
          </cell>
          <cell r="G201">
            <v>13371</v>
          </cell>
        </row>
        <row r="202">
          <cell r="A202">
            <v>20096</v>
          </cell>
          <cell r="B202" t="str">
            <v>백티이(용접)</v>
          </cell>
          <cell r="C202" t="str">
            <v>125A</v>
          </cell>
          <cell r="D202" t="str">
            <v>EA</v>
          </cell>
          <cell r="E202">
            <v>10200</v>
          </cell>
          <cell r="F202">
            <v>7476.363636363636</v>
          </cell>
          <cell r="G202">
            <v>8224</v>
          </cell>
        </row>
        <row r="203">
          <cell r="A203">
            <v>20097</v>
          </cell>
          <cell r="B203" t="str">
            <v>백티이(용접)</v>
          </cell>
          <cell r="C203" t="str">
            <v>100A</v>
          </cell>
          <cell r="D203" t="str">
            <v>EA</v>
          </cell>
          <cell r="E203">
            <v>6250</v>
          </cell>
          <cell r="F203">
            <v>5785.454545454545</v>
          </cell>
          <cell r="G203">
            <v>6364</v>
          </cell>
        </row>
        <row r="204">
          <cell r="A204">
            <v>20098</v>
          </cell>
          <cell r="B204" t="str">
            <v>백티이(용접)</v>
          </cell>
          <cell r="C204" t="str">
            <v>80A</v>
          </cell>
          <cell r="D204" t="str">
            <v>EA</v>
          </cell>
          <cell r="E204">
            <v>4970</v>
          </cell>
          <cell r="F204">
            <v>3497.272727272727</v>
          </cell>
          <cell r="G204">
            <v>3847</v>
          </cell>
        </row>
        <row r="205">
          <cell r="A205">
            <v>20099</v>
          </cell>
          <cell r="B205" t="str">
            <v>백티이(용접)</v>
          </cell>
          <cell r="C205" t="str">
            <v>65A</v>
          </cell>
          <cell r="D205" t="str">
            <v>EA</v>
          </cell>
          <cell r="E205">
            <v>4210</v>
          </cell>
          <cell r="F205">
            <v>2795.454545454545</v>
          </cell>
          <cell r="G205">
            <v>3075</v>
          </cell>
        </row>
        <row r="206">
          <cell r="A206">
            <v>20100</v>
          </cell>
          <cell r="B206" t="str">
            <v>백티이(나사)</v>
          </cell>
          <cell r="C206" t="str">
            <v>50A</v>
          </cell>
          <cell r="D206" t="str">
            <v>EA</v>
          </cell>
          <cell r="E206">
            <v>3790</v>
          </cell>
          <cell r="F206">
            <v>2107.272727272727</v>
          </cell>
          <cell r="G206">
            <v>2318</v>
          </cell>
        </row>
        <row r="207">
          <cell r="A207">
            <v>20101</v>
          </cell>
          <cell r="B207" t="str">
            <v>백티이(나사)</v>
          </cell>
          <cell r="C207" t="str">
            <v>40A</v>
          </cell>
          <cell r="D207" t="str">
            <v>EA</v>
          </cell>
          <cell r="E207">
            <v>2800</v>
          </cell>
          <cell r="F207">
            <v>1440.9090909090908</v>
          </cell>
          <cell r="G207">
            <v>1585</v>
          </cell>
        </row>
        <row r="208">
          <cell r="A208">
            <v>20102</v>
          </cell>
          <cell r="B208" t="str">
            <v>백티이(나사)</v>
          </cell>
          <cell r="C208" t="str">
            <v>32A</v>
          </cell>
          <cell r="D208" t="str">
            <v>EA</v>
          </cell>
          <cell r="E208">
            <v>1980</v>
          </cell>
          <cell r="F208">
            <v>1621.8181818181818</v>
          </cell>
          <cell r="G208">
            <v>1784</v>
          </cell>
        </row>
        <row r="209">
          <cell r="A209">
            <v>20103</v>
          </cell>
          <cell r="B209" t="str">
            <v>백티이(나사)</v>
          </cell>
          <cell r="C209" t="str">
            <v>25A</v>
          </cell>
          <cell r="D209" t="str">
            <v>EA</v>
          </cell>
          <cell r="E209">
            <v>1400</v>
          </cell>
          <cell r="F209">
            <v>780.90909090909088</v>
          </cell>
          <cell r="G209">
            <v>859</v>
          </cell>
        </row>
        <row r="210">
          <cell r="A210">
            <v>20104</v>
          </cell>
          <cell r="B210" t="str">
            <v>백레듀샤(용접)</v>
          </cell>
          <cell r="C210" t="str">
            <v>150A</v>
          </cell>
          <cell r="D210" t="str">
            <v>EA</v>
          </cell>
          <cell r="E210">
            <v>4836</v>
          </cell>
          <cell r="F210">
            <v>4029.9999999999995</v>
          </cell>
          <cell r="G210">
            <v>4433</v>
          </cell>
        </row>
        <row r="211">
          <cell r="A211">
            <v>20105</v>
          </cell>
          <cell r="B211" t="str">
            <v>백레듀샤(용접)</v>
          </cell>
          <cell r="C211" t="str">
            <v>125A</v>
          </cell>
          <cell r="D211" t="str">
            <v>EA</v>
          </cell>
          <cell r="E211">
            <v>3588</v>
          </cell>
          <cell r="F211">
            <v>2989.9999999999995</v>
          </cell>
          <cell r="G211">
            <v>3289</v>
          </cell>
        </row>
        <row r="212">
          <cell r="A212">
            <v>20106</v>
          </cell>
          <cell r="B212" t="str">
            <v>백레듀샤(용접)</v>
          </cell>
          <cell r="C212" t="str">
            <v>100A</v>
          </cell>
          <cell r="D212" t="str">
            <v>EA</v>
          </cell>
          <cell r="E212">
            <v>3680</v>
          </cell>
          <cell r="F212">
            <v>2015.4545454545453</v>
          </cell>
          <cell r="G212">
            <v>2217</v>
          </cell>
        </row>
        <row r="213">
          <cell r="A213">
            <v>20107</v>
          </cell>
          <cell r="B213" t="str">
            <v>백레듀샤(용접)</v>
          </cell>
          <cell r="C213" t="str">
            <v>80A</v>
          </cell>
          <cell r="D213" t="str">
            <v>EA</v>
          </cell>
          <cell r="E213">
            <v>1560</v>
          </cell>
          <cell r="F213">
            <v>1300</v>
          </cell>
          <cell r="G213">
            <v>1430</v>
          </cell>
        </row>
        <row r="214">
          <cell r="A214">
            <v>20108</v>
          </cell>
          <cell r="B214" t="str">
            <v>백레듀샤(용접)</v>
          </cell>
          <cell r="C214" t="str">
            <v>65A</v>
          </cell>
          <cell r="D214" t="str">
            <v>EA</v>
          </cell>
          <cell r="E214">
            <v>2262</v>
          </cell>
          <cell r="F214">
            <v>1052.7272727272727</v>
          </cell>
          <cell r="G214">
            <v>1158</v>
          </cell>
        </row>
        <row r="215">
          <cell r="A215">
            <v>20109</v>
          </cell>
          <cell r="B215" t="str">
            <v>백레듀샤(나사)</v>
          </cell>
          <cell r="C215" t="str">
            <v>50A</v>
          </cell>
          <cell r="D215" t="str">
            <v>EA</v>
          </cell>
          <cell r="E215">
            <v>1950</v>
          </cell>
          <cell r="F215">
            <v>1285.4545454545453</v>
          </cell>
          <cell r="G215">
            <v>1414</v>
          </cell>
        </row>
        <row r="216">
          <cell r="A216">
            <v>20110</v>
          </cell>
          <cell r="B216" t="str">
            <v>백레듀샤(나사)</v>
          </cell>
          <cell r="C216" t="str">
            <v>40A</v>
          </cell>
          <cell r="D216" t="str">
            <v>EA</v>
          </cell>
          <cell r="E216">
            <v>1930</v>
          </cell>
          <cell r="F216">
            <v>802.72727272727263</v>
          </cell>
          <cell r="G216">
            <v>883</v>
          </cell>
        </row>
        <row r="217">
          <cell r="A217">
            <v>20111</v>
          </cell>
          <cell r="B217" t="str">
            <v>백레듀샤(나사)</v>
          </cell>
          <cell r="C217" t="str">
            <v>32A</v>
          </cell>
          <cell r="D217" t="str">
            <v>EA</v>
          </cell>
          <cell r="E217">
            <v>985</v>
          </cell>
          <cell r="F217">
            <v>674.5454545454545</v>
          </cell>
          <cell r="G217">
            <v>742</v>
          </cell>
        </row>
        <row r="218">
          <cell r="A218">
            <v>20112</v>
          </cell>
          <cell r="B218" t="str">
            <v>백레듀샤(나사)</v>
          </cell>
          <cell r="C218" t="str">
            <v>25A</v>
          </cell>
          <cell r="D218" t="str">
            <v>EA</v>
          </cell>
          <cell r="E218">
            <v>660</v>
          </cell>
          <cell r="F218">
            <v>526.36363636363637</v>
          </cell>
          <cell r="G218">
            <v>579</v>
          </cell>
        </row>
        <row r="219">
          <cell r="A219">
            <v>20113</v>
          </cell>
          <cell r="B219" t="str">
            <v>백캡</v>
          </cell>
          <cell r="C219" t="str">
            <v>25A</v>
          </cell>
          <cell r="D219" t="str">
            <v>EA</v>
          </cell>
          <cell r="E219">
            <v>469</v>
          </cell>
          <cell r="F219">
            <v>390.90909090909088</v>
          </cell>
          <cell r="G219">
            <v>430</v>
          </cell>
        </row>
        <row r="220">
          <cell r="A220">
            <v>20114</v>
          </cell>
          <cell r="B220" t="str">
            <v>백캡</v>
          </cell>
          <cell r="C220" t="str">
            <v>32A</v>
          </cell>
          <cell r="D220" t="str">
            <v>EA</v>
          </cell>
        </row>
        <row r="221">
          <cell r="A221">
            <v>20115</v>
          </cell>
          <cell r="B221" t="str">
            <v>백캡</v>
          </cell>
          <cell r="C221" t="str">
            <v>40A</v>
          </cell>
          <cell r="D221" t="str">
            <v>EA</v>
          </cell>
        </row>
        <row r="222">
          <cell r="A222">
            <v>20116</v>
          </cell>
          <cell r="B222" t="str">
            <v>백캡</v>
          </cell>
          <cell r="C222" t="str">
            <v>50A</v>
          </cell>
          <cell r="D222" t="str">
            <v>EA</v>
          </cell>
        </row>
        <row r="223">
          <cell r="A223">
            <v>20117</v>
          </cell>
          <cell r="B223" t="str">
            <v>유니온</v>
          </cell>
          <cell r="C223" t="str">
            <v>25A</v>
          </cell>
          <cell r="D223" t="str">
            <v>EA</v>
          </cell>
          <cell r="E223">
            <v>2261</v>
          </cell>
          <cell r="F223">
            <v>1884.5454545454545</v>
          </cell>
          <cell r="G223">
            <v>2073</v>
          </cell>
        </row>
        <row r="224">
          <cell r="A224">
            <v>20118</v>
          </cell>
          <cell r="B224" t="str">
            <v>감압밸브</v>
          </cell>
          <cell r="C224" t="str">
            <v>40A</v>
          </cell>
          <cell r="D224" t="str">
            <v>EA</v>
          </cell>
          <cell r="E224">
            <v>12000</v>
          </cell>
          <cell r="F224">
            <v>6000</v>
          </cell>
        </row>
        <row r="225">
          <cell r="A225">
            <v>20119</v>
          </cell>
          <cell r="B225" t="str">
            <v>관보온재</v>
          </cell>
          <cell r="C225" t="str">
            <v>150A*20T</v>
          </cell>
          <cell r="D225" t="str">
            <v>M</v>
          </cell>
          <cell r="E225">
            <v>4010</v>
          </cell>
          <cell r="F225">
            <v>4050</v>
          </cell>
        </row>
        <row r="226">
          <cell r="A226">
            <v>20120</v>
          </cell>
          <cell r="B226" t="str">
            <v>관보온재</v>
          </cell>
          <cell r="C226" t="str">
            <v>125A*20T</v>
          </cell>
          <cell r="D226" t="str">
            <v>M</v>
          </cell>
          <cell r="E226">
            <v>3860</v>
          </cell>
          <cell r="F226">
            <v>3050</v>
          </cell>
        </row>
        <row r="227">
          <cell r="A227">
            <v>20121</v>
          </cell>
          <cell r="B227" t="str">
            <v>관보온재</v>
          </cell>
          <cell r="C227" t="str">
            <v>100A*20T</v>
          </cell>
          <cell r="D227" t="str">
            <v>M</v>
          </cell>
          <cell r="E227">
            <v>3681</v>
          </cell>
          <cell r="F227">
            <v>2360</v>
          </cell>
        </row>
        <row r="228">
          <cell r="A228">
            <v>20122</v>
          </cell>
          <cell r="B228" t="str">
            <v>관보온재</v>
          </cell>
          <cell r="C228" t="str">
            <v>80A*20T</v>
          </cell>
          <cell r="D228" t="str">
            <v>M</v>
          </cell>
          <cell r="E228">
            <v>3420</v>
          </cell>
          <cell r="F228">
            <v>1835</v>
          </cell>
        </row>
        <row r="229">
          <cell r="A229">
            <v>20123</v>
          </cell>
          <cell r="B229" t="str">
            <v>관보온재</v>
          </cell>
          <cell r="C229" t="str">
            <v>65A*20T</v>
          </cell>
          <cell r="D229" t="str">
            <v>M</v>
          </cell>
          <cell r="E229">
            <v>2794</v>
          </cell>
          <cell r="F229">
            <v>1660</v>
          </cell>
        </row>
        <row r="230">
          <cell r="A230">
            <v>20124</v>
          </cell>
          <cell r="B230" t="str">
            <v>관보온재</v>
          </cell>
          <cell r="C230" t="str">
            <v>50A*20T</v>
          </cell>
          <cell r="D230" t="str">
            <v>M</v>
          </cell>
          <cell r="E230">
            <v>2451</v>
          </cell>
          <cell r="F230">
            <v>1335</v>
          </cell>
        </row>
        <row r="231">
          <cell r="A231">
            <v>20125</v>
          </cell>
          <cell r="B231" t="str">
            <v>관보온재</v>
          </cell>
          <cell r="C231" t="str">
            <v>40A*20T</v>
          </cell>
          <cell r="D231" t="str">
            <v>M</v>
          </cell>
          <cell r="E231">
            <v>2137</v>
          </cell>
          <cell r="F231">
            <v>1130</v>
          </cell>
        </row>
        <row r="232">
          <cell r="A232">
            <v>20126</v>
          </cell>
          <cell r="B232" t="str">
            <v>관보온재</v>
          </cell>
          <cell r="C232" t="str">
            <v>32A*20T</v>
          </cell>
          <cell r="D232" t="str">
            <v>M</v>
          </cell>
          <cell r="E232">
            <v>2045</v>
          </cell>
          <cell r="F232">
            <v>1030</v>
          </cell>
        </row>
        <row r="233">
          <cell r="A233">
            <v>20127</v>
          </cell>
          <cell r="B233" t="str">
            <v>관보온재</v>
          </cell>
          <cell r="C233" t="str">
            <v>25A*20T</v>
          </cell>
          <cell r="D233" t="str">
            <v>M</v>
          </cell>
          <cell r="E233">
            <v>1893</v>
          </cell>
          <cell r="F233">
            <v>930</v>
          </cell>
        </row>
        <row r="234">
          <cell r="A234">
            <v>20128</v>
          </cell>
          <cell r="B234" t="str">
            <v>알람밸브</v>
          </cell>
          <cell r="C234" t="str">
            <v>150A</v>
          </cell>
          <cell r="D234" t="str">
            <v>SET</v>
          </cell>
          <cell r="E234">
            <v>400000</v>
          </cell>
          <cell r="F234">
            <v>230000</v>
          </cell>
        </row>
        <row r="235">
          <cell r="A235">
            <v>20129</v>
          </cell>
          <cell r="B235" t="str">
            <v>알람밸브</v>
          </cell>
          <cell r="C235" t="str">
            <v>125A</v>
          </cell>
          <cell r="D235" t="str">
            <v>SET</v>
          </cell>
        </row>
        <row r="236">
          <cell r="A236">
            <v>20130</v>
          </cell>
          <cell r="B236" t="str">
            <v>알람밸브</v>
          </cell>
          <cell r="C236" t="str">
            <v>100A</v>
          </cell>
          <cell r="D236" t="str">
            <v>SET</v>
          </cell>
          <cell r="E236">
            <v>320000</v>
          </cell>
          <cell r="F236">
            <v>200000</v>
          </cell>
        </row>
        <row r="237">
          <cell r="A237">
            <v>20131</v>
          </cell>
          <cell r="B237" t="str">
            <v>알람밸브</v>
          </cell>
          <cell r="C237" t="str">
            <v>80A</v>
          </cell>
          <cell r="D237" t="str">
            <v>SET</v>
          </cell>
          <cell r="E237">
            <v>280000</v>
          </cell>
          <cell r="F237">
            <v>0</v>
          </cell>
        </row>
        <row r="238">
          <cell r="A238">
            <v>20132</v>
          </cell>
          <cell r="B238" t="str">
            <v>알람밸브</v>
          </cell>
          <cell r="C238" t="str">
            <v>65A</v>
          </cell>
          <cell r="D238" t="str">
            <v>SET</v>
          </cell>
          <cell r="E238">
            <v>200000</v>
          </cell>
          <cell r="F238">
            <v>0</v>
          </cell>
        </row>
        <row r="239">
          <cell r="A239">
            <v>20133</v>
          </cell>
          <cell r="B239" t="str">
            <v>프리액션밸브</v>
          </cell>
          <cell r="C239" t="str">
            <v>150A</v>
          </cell>
          <cell r="D239" t="str">
            <v>SET</v>
          </cell>
          <cell r="E239">
            <v>970000</v>
          </cell>
          <cell r="F239">
            <v>420000</v>
          </cell>
        </row>
        <row r="240">
          <cell r="A240">
            <v>20134</v>
          </cell>
          <cell r="B240" t="str">
            <v>프리액션밸브</v>
          </cell>
          <cell r="C240" t="str">
            <v>125A</v>
          </cell>
          <cell r="D240" t="str">
            <v>SET</v>
          </cell>
          <cell r="F240">
            <v>0</v>
          </cell>
        </row>
        <row r="241">
          <cell r="A241">
            <v>20135</v>
          </cell>
          <cell r="B241" t="str">
            <v>프리액션밸브</v>
          </cell>
          <cell r="C241" t="str">
            <v>100A</v>
          </cell>
          <cell r="D241" t="str">
            <v>SET</v>
          </cell>
          <cell r="E241">
            <v>869000</v>
          </cell>
          <cell r="F241">
            <v>380000</v>
          </cell>
        </row>
        <row r="242">
          <cell r="A242">
            <v>20136</v>
          </cell>
          <cell r="B242" t="str">
            <v>프리액션밸브</v>
          </cell>
          <cell r="C242" t="str">
            <v>80A</v>
          </cell>
          <cell r="D242" t="str">
            <v>SET</v>
          </cell>
          <cell r="E242">
            <v>790000</v>
          </cell>
          <cell r="F242">
            <v>360000</v>
          </cell>
        </row>
        <row r="243">
          <cell r="A243">
            <v>20137</v>
          </cell>
          <cell r="B243" t="str">
            <v>프리액션밸브</v>
          </cell>
          <cell r="C243" t="str">
            <v>65A</v>
          </cell>
          <cell r="D243" t="str">
            <v>SET</v>
          </cell>
        </row>
        <row r="244">
          <cell r="A244">
            <v>20138</v>
          </cell>
          <cell r="B244" t="str">
            <v>TEST V/V함</v>
          </cell>
          <cell r="C244" t="str">
            <v>500*300*180</v>
          </cell>
          <cell r="D244" t="str">
            <v>SET</v>
          </cell>
          <cell r="E244">
            <v>55000</v>
          </cell>
          <cell r="F244">
            <v>43000</v>
          </cell>
        </row>
        <row r="245">
          <cell r="A245">
            <v>20139</v>
          </cell>
          <cell r="B245" t="str">
            <v>순간유량계(일반)</v>
          </cell>
          <cell r="C245" t="str">
            <v>150A</v>
          </cell>
          <cell r="D245" t="str">
            <v>EA</v>
          </cell>
          <cell r="F245">
            <v>0</v>
          </cell>
        </row>
        <row r="246">
          <cell r="A246">
            <v>20140</v>
          </cell>
          <cell r="B246" t="str">
            <v>순간유량계(일반)</v>
          </cell>
          <cell r="C246" t="str">
            <v>125A</v>
          </cell>
          <cell r="D246" t="str">
            <v>EA</v>
          </cell>
        </row>
        <row r="247">
          <cell r="A247">
            <v>20141</v>
          </cell>
          <cell r="B247" t="str">
            <v>순간유량계(일반)</v>
          </cell>
          <cell r="C247" t="str">
            <v>100A</v>
          </cell>
          <cell r="D247" t="str">
            <v>EA</v>
          </cell>
        </row>
        <row r="248">
          <cell r="A248">
            <v>20142</v>
          </cell>
          <cell r="B248" t="str">
            <v>순간유량계(일반)</v>
          </cell>
          <cell r="C248" t="str">
            <v>80A</v>
          </cell>
          <cell r="D248" t="str">
            <v>EA</v>
          </cell>
          <cell r="E248">
            <v>21000</v>
          </cell>
          <cell r="F248">
            <v>14000</v>
          </cell>
        </row>
        <row r="249">
          <cell r="A249">
            <v>20143</v>
          </cell>
          <cell r="B249" t="str">
            <v>순간유량계(일반)</v>
          </cell>
          <cell r="C249" t="str">
            <v>65A</v>
          </cell>
          <cell r="D249" t="str">
            <v>EA</v>
          </cell>
          <cell r="E249">
            <v>19500</v>
          </cell>
          <cell r="F249">
            <v>13000</v>
          </cell>
        </row>
        <row r="250">
          <cell r="A250">
            <v>20144</v>
          </cell>
          <cell r="B250" t="str">
            <v>순간유량계(일반)</v>
          </cell>
          <cell r="C250" t="str">
            <v>50A</v>
          </cell>
          <cell r="D250" t="str">
            <v>EA</v>
          </cell>
          <cell r="E250">
            <v>18000</v>
          </cell>
          <cell r="F250">
            <v>12000</v>
          </cell>
        </row>
        <row r="251">
          <cell r="A251">
            <v>20145</v>
          </cell>
          <cell r="B251" t="str">
            <v>순간유량계(일반)</v>
          </cell>
          <cell r="C251" t="str">
            <v>40A</v>
          </cell>
          <cell r="D251" t="str">
            <v>EA</v>
          </cell>
          <cell r="E251">
            <v>16500</v>
          </cell>
          <cell r="F251">
            <v>11000</v>
          </cell>
        </row>
        <row r="252">
          <cell r="A252">
            <v>20146</v>
          </cell>
          <cell r="B252" t="str">
            <v>SP헤드</v>
          </cell>
          <cell r="C252" t="str">
            <v>72℃ 15A상향</v>
          </cell>
          <cell r="D252" t="str">
            <v>EA</v>
          </cell>
          <cell r="E252">
            <v>10000</v>
          </cell>
          <cell r="F252">
            <v>2500</v>
          </cell>
        </row>
        <row r="253">
          <cell r="A253">
            <v>20147</v>
          </cell>
          <cell r="B253" t="str">
            <v>SP헤드</v>
          </cell>
          <cell r="C253" t="str">
            <v>72℃ 15A측벽</v>
          </cell>
          <cell r="D253" t="str">
            <v>EA</v>
          </cell>
          <cell r="E253">
            <v>10000</v>
          </cell>
          <cell r="F253">
            <v>3500</v>
          </cell>
        </row>
        <row r="254">
          <cell r="A254">
            <v>20148</v>
          </cell>
          <cell r="B254" t="str">
            <v>SP헤드</v>
          </cell>
          <cell r="C254" t="str">
            <v>105℃ 15A상향</v>
          </cell>
          <cell r="D254" t="str">
            <v>EA</v>
          </cell>
          <cell r="E254">
            <v>12000</v>
          </cell>
          <cell r="F254">
            <v>4500</v>
          </cell>
        </row>
        <row r="255">
          <cell r="A255">
            <v>20149</v>
          </cell>
          <cell r="B255" t="str">
            <v>SP헤드</v>
          </cell>
          <cell r="C255" t="str">
            <v>72℃ 15A하향</v>
          </cell>
          <cell r="D255" t="str">
            <v>EA</v>
          </cell>
          <cell r="E255">
            <v>10000</v>
          </cell>
          <cell r="F255">
            <v>2500</v>
          </cell>
        </row>
        <row r="256">
          <cell r="A256">
            <v>20150</v>
          </cell>
          <cell r="B256" t="str">
            <v>SP헤드</v>
          </cell>
          <cell r="C256" t="str">
            <v>105℃ 15A하향</v>
          </cell>
          <cell r="D256" t="str">
            <v>EA</v>
          </cell>
          <cell r="E256">
            <v>12000</v>
          </cell>
          <cell r="F256">
            <v>4500</v>
          </cell>
        </row>
        <row r="257">
          <cell r="A257">
            <v>20151</v>
          </cell>
          <cell r="B257" t="str">
            <v>백니쁠</v>
          </cell>
          <cell r="C257" t="str">
            <v>100A</v>
          </cell>
          <cell r="D257" t="str">
            <v>EA</v>
          </cell>
          <cell r="E257">
            <v>4500</v>
          </cell>
          <cell r="F257">
            <v>4270</v>
          </cell>
        </row>
        <row r="258">
          <cell r="A258">
            <v>20152</v>
          </cell>
          <cell r="B258" t="str">
            <v>백니쁠</v>
          </cell>
          <cell r="C258" t="str">
            <v>80A</v>
          </cell>
          <cell r="D258" t="str">
            <v>EA</v>
          </cell>
        </row>
        <row r="259">
          <cell r="A259">
            <v>20153</v>
          </cell>
          <cell r="B259" t="str">
            <v>백니쁠</v>
          </cell>
          <cell r="C259" t="str">
            <v>65A</v>
          </cell>
          <cell r="D259" t="str">
            <v>EA</v>
          </cell>
          <cell r="F259">
            <v>2144</v>
          </cell>
        </row>
        <row r="260">
          <cell r="A260">
            <v>20154</v>
          </cell>
          <cell r="B260" t="str">
            <v>백니쁠</v>
          </cell>
          <cell r="C260" t="str">
            <v>50A</v>
          </cell>
          <cell r="D260" t="str">
            <v>EA</v>
          </cell>
          <cell r="E260">
            <v>1560</v>
          </cell>
          <cell r="F260">
            <v>1060</v>
          </cell>
        </row>
        <row r="261">
          <cell r="A261">
            <v>20155</v>
          </cell>
          <cell r="B261" t="str">
            <v>백니쁠</v>
          </cell>
          <cell r="C261" t="str">
            <v>40A</v>
          </cell>
          <cell r="D261" t="str">
            <v>EA</v>
          </cell>
          <cell r="E261">
            <v>1390</v>
          </cell>
          <cell r="F261">
            <v>830</v>
          </cell>
        </row>
        <row r="262">
          <cell r="A262">
            <v>20156</v>
          </cell>
          <cell r="B262" t="str">
            <v>백니쁠</v>
          </cell>
          <cell r="C262" t="str">
            <v>32A</v>
          </cell>
          <cell r="D262" t="str">
            <v>EA</v>
          </cell>
          <cell r="E262">
            <v>987</v>
          </cell>
          <cell r="F262">
            <v>640</v>
          </cell>
        </row>
        <row r="263">
          <cell r="A263">
            <v>20157</v>
          </cell>
          <cell r="B263" t="str">
            <v>백니쁠</v>
          </cell>
          <cell r="C263" t="str">
            <v>25A</v>
          </cell>
          <cell r="D263" t="str">
            <v>EA</v>
          </cell>
          <cell r="E263">
            <v>620</v>
          </cell>
          <cell r="F263">
            <v>480</v>
          </cell>
        </row>
        <row r="264">
          <cell r="A264">
            <v>20158</v>
          </cell>
          <cell r="B264" t="str">
            <v>완강기(걸이)</v>
          </cell>
          <cell r="C264" t="str">
            <v>3층용</v>
          </cell>
          <cell r="D264" t="str">
            <v>EA</v>
          </cell>
          <cell r="E264">
            <v>175000</v>
          </cell>
          <cell r="F264">
            <v>85000</v>
          </cell>
        </row>
        <row r="265">
          <cell r="A265">
            <v>20159</v>
          </cell>
          <cell r="B265" t="str">
            <v>완강기(걸이)</v>
          </cell>
          <cell r="C265" t="str">
            <v>4층용</v>
          </cell>
          <cell r="D265" t="str">
            <v>EA</v>
          </cell>
          <cell r="E265">
            <v>195000</v>
          </cell>
          <cell r="F265">
            <v>90000</v>
          </cell>
        </row>
        <row r="266">
          <cell r="A266">
            <v>20160</v>
          </cell>
          <cell r="B266" t="str">
            <v>완강기(걸이)</v>
          </cell>
          <cell r="C266" t="str">
            <v>5층용</v>
          </cell>
          <cell r="D266" t="str">
            <v>EA</v>
          </cell>
          <cell r="E266">
            <v>215000</v>
          </cell>
          <cell r="F266">
            <v>97500</v>
          </cell>
        </row>
        <row r="267">
          <cell r="A267">
            <v>20161</v>
          </cell>
          <cell r="B267" t="str">
            <v>완강기(걸이)</v>
          </cell>
          <cell r="C267" t="str">
            <v>6층용</v>
          </cell>
          <cell r="D267" t="str">
            <v>EA</v>
          </cell>
          <cell r="E267">
            <v>225000</v>
          </cell>
          <cell r="F267">
            <v>105000</v>
          </cell>
        </row>
        <row r="268">
          <cell r="A268">
            <v>20162</v>
          </cell>
          <cell r="B268" t="str">
            <v>알루미늄밴드</v>
          </cell>
          <cell r="C268" t="str">
            <v>25MM</v>
          </cell>
          <cell r="D268" t="str">
            <v>M</v>
          </cell>
          <cell r="E268">
            <v>3000</v>
          </cell>
          <cell r="F268">
            <v>2600</v>
          </cell>
        </row>
        <row r="269">
          <cell r="A269">
            <v>20163</v>
          </cell>
          <cell r="B269" t="str">
            <v>옥내소화전주펌프</v>
          </cell>
          <cell r="C269" t="str">
            <v>7.5HP/4S/200LPM/52M/50A</v>
          </cell>
          <cell r="D269" t="str">
            <v>대</v>
          </cell>
          <cell r="E269">
            <v>1025700</v>
          </cell>
          <cell r="F269">
            <v>789000</v>
          </cell>
        </row>
        <row r="270">
          <cell r="A270">
            <v>20164</v>
          </cell>
          <cell r="B270" t="str">
            <v>옥내소화전보조펌프</v>
          </cell>
          <cell r="C270" t="str">
            <v>3HP/60LPM/52M/40A</v>
          </cell>
          <cell r="D270" t="str">
            <v>대</v>
          </cell>
          <cell r="E270">
            <v>430300</v>
          </cell>
          <cell r="F270">
            <v>331000</v>
          </cell>
        </row>
        <row r="271">
          <cell r="A271">
            <v>20165</v>
          </cell>
          <cell r="B271" t="str">
            <v>SP주펌프</v>
          </cell>
          <cell r="D271" t="str">
            <v>대</v>
          </cell>
        </row>
        <row r="272">
          <cell r="A272">
            <v>20166</v>
          </cell>
          <cell r="B272" t="str">
            <v>SP보조펌프</v>
          </cell>
          <cell r="D272" t="str">
            <v>대</v>
          </cell>
        </row>
        <row r="273">
          <cell r="A273">
            <v>20167</v>
          </cell>
          <cell r="B273" t="str">
            <v>펌프방진(OSM+BMB)</v>
          </cell>
          <cell r="D273" t="str">
            <v>SET</v>
          </cell>
          <cell r="E273">
            <v>136500</v>
          </cell>
          <cell r="F273">
            <v>105000</v>
          </cell>
        </row>
        <row r="274">
          <cell r="A274">
            <v>20168</v>
          </cell>
          <cell r="B274" t="str">
            <v>소화기받침대</v>
          </cell>
          <cell r="C274" t="str">
            <v>3.3KG</v>
          </cell>
          <cell r="D274" t="str">
            <v>EA</v>
          </cell>
          <cell r="E274">
            <v>5000</v>
          </cell>
          <cell r="F274">
            <v>3000</v>
          </cell>
        </row>
        <row r="275">
          <cell r="A275">
            <v>20169</v>
          </cell>
          <cell r="B275" t="str">
            <v>PIPE HANGER</v>
          </cell>
          <cell r="C275" t="str">
            <v>80A</v>
          </cell>
          <cell r="D275" t="str">
            <v>EA</v>
          </cell>
          <cell r="E275">
            <v>1300</v>
          </cell>
          <cell r="F275">
            <v>1000</v>
          </cell>
        </row>
        <row r="276">
          <cell r="A276">
            <v>20170</v>
          </cell>
          <cell r="B276" t="str">
            <v>PIPE HANGER</v>
          </cell>
          <cell r="C276" t="str">
            <v>65A</v>
          </cell>
          <cell r="D276" t="str">
            <v>EA</v>
          </cell>
          <cell r="E276">
            <v>1040</v>
          </cell>
          <cell r="F276">
            <v>800</v>
          </cell>
        </row>
        <row r="277">
          <cell r="A277">
            <v>20171</v>
          </cell>
          <cell r="B277" t="str">
            <v>PIPE HANGER</v>
          </cell>
          <cell r="C277" t="str">
            <v>50A</v>
          </cell>
          <cell r="D277" t="str">
            <v>EA</v>
          </cell>
          <cell r="E277">
            <v>910</v>
          </cell>
          <cell r="F277">
            <v>700</v>
          </cell>
        </row>
        <row r="278">
          <cell r="A278">
            <v>20172</v>
          </cell>
          <cell r="B278" t="str">
            <v>PIPE HANGER</v>
          </cell>
          <cell r="C278" t="str">
            <v>40A</v>
          </cell>
          <cell r="D278" t="str">
            <v>EA</v>
          </cell>
          <cell r="E278">
            <v>780</v>
          </cell>
          <cell r="F278">
            <v>600</v>
          </cell>
        </row>
        <row r="279">
          <cell r="A279">
            <v>20173</v>
          </cell>
          <cell r="B279" t="str">
            <v>PIPE HANGER</v>
          </cell>
          <cell r="C279" t="str">
            <v>32A</v>
          </cell>
          <cell r="D279" t="str">
            <v>EA</v>
          </cell>
          <cell r="E279">
            <v>650</v>
          </cell>
          <cell r="F279">
            <v>500</v>
          </cell>
        </row>
        <row r="280">
          <cell r="A280">
            <v>20174</v>
          </cell>
          <cell r="B280" t="str">
            <v>PIPE HANGER</v>
          </cell>
          <cell r="C280" t="str">
            <v>25A</v>
          </cell>
          <cell r="D280" t="str">
            <v>EA</v>
          </cell>
          <cell r="E280">
            <v>520</v>
          </cell>
          <cell r="F280">
            <v>400</v>
          </cell>
        </row>
        <row r="281">
          <cell r="A281">
            <v>20175</v>
          </cell>
          <cell r="B281" t="str">
            <v>U볼트/너트</v>
          </cell>
          <cell r="C281" t="str">
            <v>200A</v>
          </cell>
          <cell r="D281" t="str">
            <v>EA</v>
          </cell>
        </row>
        <row r="282">
          <cell r="A282">
            <v>20176</v>
          </cell>
          <cell r="B282" t="str">
            <v>U볼트/너트</v>
          </cell>
          <cell r="C282" t="str">
            <v>150A</v>
          </cell>
          <cell r="D282" t="str">
            <v>EA</v>
          </cell>
        </row>
        <row r="283">
          <cell r="A283">
            <v>20177</v>
          </cell>
          <cell r="B283" t="str">
            <v>U볼트/너트</v>
          </cell>
          <cell r="C283" t="str">
            <v>125A</v>
          </cell>
          <cell r="D283" t="str">
            <v>EA</v>
          </cell>
        </row>
        <row r="284">
          <cell r="A284">
            <v>20178</v>
          </cell>
          <cell r="B284" t="str">
            <v>U볼트/너트</v>
          </cell>
          <cell r="C284" t="str">
            <v>100A</v>
          </cell>
          <cell r="D284" t="str">
            <v>EA</v>
          </cell>
          <cell r="E284">
            <v>367</v>
          </cell>
        </row>
        <row r="285">
          <cell r="A285">
            <v>20179</v>
          </cell>
          <cell r="B285" t="str">
            <v>U볼트/너트</v>
          </cell>
          <cell r="C285" t="str">
            <v>80A</v>
          </cell>
          <cell r="D285" t="str">
            <v>EA</v>
          </cell>
          <cell r="E285">
            <v>258</v>
          </cell>
        </row>
        <row r="286">
          <cell r="A286">
            <v>20180</v>
          </cell>
          <cell r="B286" t="str">
            <v>U볼트/너트</v>
          </cell>
          <cell r="C286" t="str">
            <v>65A</v>
          </cell>
          <cell r="D286" t="str">
            <v>EA</v>
          </cell>
          <cell r="E286">
            <v>165</v>
          </cell>
        </row>
        <row r="287">
          <cell r="A287">
            <v>20181</v>
          </cell>
          <cell r="B287" t="str">
            <v>U볼트/너트</v>
          </cell>
          <cell r="C287" t="str">
            <v>50A</v>
          </cell>
          <cell r="D287" t="str">
            <v>EA</v>
          </cell>
          <cell r="E287">
            <v>139</v>
          </cell>
        </row>
        <row r="288">
          <cell r="A288">
            <v>20182</v>
          </cell>
          <cell r="B288" t="str">
            <v>볼트/너트</v>
          </cell>
          <cell r="C288" t="str">
            <v>M16*65L</v>
          </cell>
          <cell r="D288" t="str">
            <v>EA</v>
          </cell>
          <cell r="E288">
            <v>450</v>
          </cell>
          <cell r="F288">
            <v>190</v>
          </cell>
        </row>
        <row r="289">
          <cell r="A289">
            <v>20183</v>
          </cell>
          <cell r="B289" t="str">
            <v>압력탱크</v>
          </cell>
          <cell r="C289" t="str">
            <v>100L</v>
          </cell>
          <cell r="D289" t="str">
            <v>EA</v>
          </cell>
          <cell r="E289">
            <v>350000</v>
          </cell>
          <cell r="F289">
            <v>190000</v>
          </cell>
        </row>
        <row r="290">
          <cell r="A290">
            <v>20184</v>
          </cell>
          <cell r="B290" t="str">
            <v>CO2소화기</v>
          </cell>
          <cell r="C290" t="str">
            <v>50L/B</v>
          </cell>
          <cell r="D290" t="str">
            <v>EA</v>
          </cell>
          <cell r="E290">
            <v>480000</v>
          </cell>
          <cell r="F290">
            <v>300000</v>
          </cell>
        </row>
        <row r="291">
          <cell r="A291">
            <v>20185</v>
          </cell>
          <cell r="B291" t="str">
            <v>CO2소화기</v>
          </cell>
          <cell r="C291" t="str">
            <v>15L/B</v>
          </cell>
          <cell r="D291" t="str">
            <v>EA</v>
          </cell>
          <cell r="E291">
            <v>210000</v>
          </cell>
          <cell r="F291">
            <v>85000</v>
          </cell>
        </row>
        <row r="292">
          <cell r="A292">
            <v>20186</v>
          </cell>
          <cell r="B292" t="str">
            <v>CO2소화기</v>
          </cell>
          <cell r="C292" t="str">
            <v>10L/B</v>
          </cell>
          <cell r="D292" t="str">
            <v>EA</v>
          </cell>
          <cell r="E292">
            <v>165000</v>
          </cell>
          <cell r="F292">
            <v>75000</v>
          </cell>
        </row>
        <row r="293">
          <cell r="A293">
            <v>20187</v>
          </cell>
          <cell r="B293" t="str">
            <v>CO2소화기</v>
          </cell>
          <cell r="C293" t="str">
            <v>5L/B</v>
          </cell>
          <cell r="D293" t="str">
            <v>EA</v>
          </cell>
        </row>
        <row r="294">
          <cell r="A294">
            <v>20188</v>
          </cell>
          <cell r="B294" t="str">
            <v>하론소화기</v>
          </cell>
          <cell r="C294" t="str">
            <v>68KG</v>
          </cell>
          <cell r="D294" t="str">
            <v>EA</v>
          </cell>
        </row>
        <row r="295">
          <cell r="A295">
            <v>20189</v>
          </cell>
          <cell r="B295" t="str">
            <v>하론소화기</v>
          </cell>
          <cell r="C295" t="str">
            <v>46KG</v>
          </cell>
          <cell r="D295" t="str">
            <v>EA</v>
          </cell>
        </row>
        <row r="296">
          <cell r="A296">
            <v>20190</v>
          </cell>
          <cell r="B296" t="str">
            <v>하론소화기</v>
          </cell>
          <cell r="C296" t="str">
            <v>23KG</v>
          </cell>
          <cell r="D296" t="str">
            <v>EA</v>
          </cell>
        </row>
        <row r="297">
          <cell r="A297">
            <v>20191</v>
          </cell>
          <cell r="B297" t="str">
            <v>하론소화기</v>
          </cell>
          <cell r="C297" t="str">
            <v>6.8KG</v>
          </cell>
          <cell r="D297" t="str">
            <v>EA</v>
          </cell>
        </row>
        <row r="298">
          <cell r="A298">
            <v>20192</v>
          </cell>
          <cell r="B298" t="str">
            <v>하론소화기</v>
          </cell>
          <cell r="C298" t="str">
            <v>4.5KG</v>
          </cell>
          <cell r="D298" t="str">
            <v>EA</v>
          </cell>
        </row>
        <row r="299">
          <cell r="A299">
            <v>20193</v>
          </cell>
          <cell r="B299" t="str">
            <v>하론소화기</v>
          </cell>
          <cell r="C299" t="str">
            <v>3.0KG</v>
          </cell>
          <cell r="D299" t="str">
            <v>EA</v>
          </cell>
          <cell r="E299">
            <v>150000</v>
          </cell>
          <cell r="F299">
            <v>70000</v>
          </cell>
        </row>
        <row r="300">
          <cell r="A300">
            <v>20194</v>
          </cell>
          <cell r="B300" t="str">
            <v>하론소화기</v>
          </cell>
          <cell r="C300" t="str">
            <v>2.0KG</v>
          </cell>
          <cell r="D300" t="str">
            <v>EA</v>
          </cell>
        </row>
        <row r="301">
          <cell r="A301">
            <v>20195</v>
          </cell>
          <cell r="B301" t="str">
            <v>하론소화기</v>
          </cell>
          <cell r="C301" t="str">
            <v>1.0KG</v>
          </cell>
          <cell r="D301" t="str">
            <v>EA</v>
          </cell>
        </row>
        <row r="302">
          <cell r="A302">
            <v>20196</v>
          </cell>
          <cell r="B302" t="str">
            <v>물올림탱크</v>
          </cell>
          <cell r="C302" t="str">
            <v>100L</v>
          </cell>
          <cell r="D302" t="str">
            <v>EA</v>
          </cell>
          <cell r="E302">
            <v>215000</v>
          </cell>
          <cell r="F302">
            <v>85000</v>
          </cell>
        </row>
        <row r="303">
          <cell r="A303">
            <v>20197</v>
          </cell>
          <cell r="B303" t="str">
            <v>살수헤드</v>
          </cell>
          <cell r="C303" t="str">
            <v>15A</v>
          </cell>
          <cell r="D303" t="str">
            <v>EA</v>
          </cell>
          <cell r="E303">
            <v>7000</v>
          </cell>
          <cell r="F303">
            <v>4000</v>
          </cell>
        </row>
        <row r="304">
          <cell r="A304">
            <v>20198</v>
          </cell>
          <cell r="B304" t="str">
            <v>살수헤드</v>
          </cell>
          <cell r="C304" t="str">
            <v>20A</v>
          </cell>
          <cell r="D304" t="str">
            <v>EA</v>
          </cell>
          <cell r="E304">
            <v>9000</v>
          </cell>
          <cell r="F304">
            <v>4500</v>
          </cell>
        </row>
        <row r="305">
          <cell r="A305">
            <v>20199</v>
          </cell>
          <cell r="B305" t="str">
            <v>앵글</v>
          </cell>
          <cell r="C305" t="str">
            <v>40MM*5T</v>
          </cell>
          <cell r="D305" t="str">
            <v>M</v>
          </cell>
          <cell r="E305">
            <v>1419.6</v>
          </cell>
          <cell r="F305">
            <v>1092</v>
          </cell>
        </row>
        <row r="306">
          <cell r="A306">
            <v>20200</v>
          </cell>
          <cell r="B306" t="str">
            <v>셋트앙카</v>
          </cell>
          <cell r="C306" t="str">
            <v>3/8"</v>
          </cell>
          <cell r="D306" t="str">
            <v>EA</v>
          </cell>
          <cell r="E306">
            <v>117</v>
          </cell>
          <cell r="F306">
            <v>90</v>
          </cell>
        </row>
        <row r="307">
          <cell r="A307">
            <v>20201</v>
          </cell>
          <cell r="B307" t="str">
            <v>전산볼트</v>
          </cell>
          <cell r="C307" t="str">
            <v>1M</v>
          </cell>
          <cell r="D307" t="str">
            <v>EA</v>
          </cell>
          <cell r="E307">
            <v>1300</v>
          </cell>
          <cell r="F307">
            <v>1000</v>
          </cell>
        </row>
        <row r="308">
          <cell r="A308">
            <v>20202</v>
          </cell>
          <cell r="B308" t="str">
            <v>보온테이프</v>
          </cell>
          <cell r="C308" t="str">
            <v>적색</v>
          </cell>
          <cell r="D308" t="str">
            <v>EA</v>
          </cell>
          <cell r="E308">
            <v>700</v>
          </cell>
        </row>
        <row r="309">
          <cell r="A309">
            <v>20203</v>
          </cell>
          <cell r="B309" t="str">
            <v>방열복, 공기호흡기</v>
          </cell>
          <cell r="C309" t="str">
            <v>SAS500/#UPS-84</v>
          </cell>
          <cell r="D309" t="str">
            <v>SET</v>
          </cell>
          <cell r="E309">
            <v>2707000</v>
          </cell>
          <cell r="F309">
            <v>2151000</v>
          </cell>
        </row>
        <row r="310">
          <cell r="A310">
            <v>20204</v>
          </cell>
          <cell r="B310" t="str">
            <v>후드밸브</v>
          </cell>
          <cell r="C310" t="str">
            <v>150A</v>
          </cell>
          <cell r="D310" t="str">
            <v>EA</v>
          </cell>
          <cell r="E310">
            <v>73943.999999999985</v>
          </cell>
          <cell r="F310">
            <v>56879.999999999993</v>
          </cell>
          <cell r="G310">
            <v>62568</v>
          </cell>
        </row>
        <row r="311">
          <cell r="A311">
            <v>20205</v>
          </cell>
          <cell r="B311" t="str">
            <v>후드밸브</v>
          </cell>
          <cell r="C311" t="str">
            <v>125A</v>
          </cell>
          <cell r="D311" t="str">
            <v>EA</v>
          </cell>
          <cell r="E311">
            <v>63647.999999999993</v>
          </cell>
          <cell r="F311">
            <v>48959.999999999993</v>
          </cell>
          <cell r="G311">
            <v>53856</v>
          </cell>
        </row>
        <row r="312">
          <cell r="A312">
            <v>20206</v>
          </cell>
          <cell r="B312" t="str">
            <v>후드밸브</v>
          </cell>
          <cell r="C312" t="str">
            <v>100A</v>
          </cell>
          <cell r="D312" t="str">
            <v>EA</v>
          </cell>
          <cell r="E312">
            <v>38375.999999999993</v>
          </cell>
          <cell r="F312">
            <v>29519.999999999996</v>
          </cell>
          <cell r="G312">
            <v>32472</v>
          </cell>
        </row>
        <row r="313">
          <cell r="A313">
            <v>20207</v>
          </cell>
          <cell r="B313" t="str">
            <v>후드밸브</v>
          </cell>
          <cell r="C313" t="str">
            <v>80A</v>
          </cell>
          <cell r="D313" t="str">
            <v>EA</v>
          </cell>
          <cell r="E313">
            <v>35567.999999999993</v>
          </cell>
          <cell r="F313">
            <v>27359.999999999996</v>
          </cell>
          <cell r="G313">
            <v>30096</v>
          </cell>
        </row>
        <row r="314">
          <cell r="A314">
            <v>20208</v>
          </cell>
          <cell r="B314" t="str">
            <v>후드밸브</v>
          </cell>
          <cell r="C314" t="str">
            <v>65A</v>
          </cell>
          <cell r="D314" t="str">
            <v>EA</v>
          </cell>
          <cell r="E314">
            <v>30887.999999999996</v>
          </cell>
          <cell r="F314">
            <v>23759.999999999996</v>
          </cell>
          <cell r="G314">
            <v>26136</v>
          </cell>
        </row>
        <row r="315">
          <cell r="A315">
            <v>20209</v>
          </cell>
          <cell r="B315" t="str">
            <v>후드밸브</v>
          </cell>
          <cell r="C315" t="str">
            <v>50A</v>
          </cell>
          <cell r="D315" t="str">
            <v>EA</v>
          </cell>
          <cell r="E315">
            <v>27133.363636363632</v>
          </cell>
          <cell r="F315">
            <v>20871.81818181818</v>
          </cell>
          <cell r="G315">
            <v>22959</v>
          </cell>
        </row>
        <row r="316">
          <cell r="A316">
            <v>20210</v>
          </cell>
          <cell r="B316" t="str">
            <v>02.노무비</v>
          </cell>
        </row>
        <row r="317">
          <cell r="A317">
            <v>20211</v>
          </cell>
          <cell r="B317" t="str">
            <v>노무비</v>
          </cell>
          <cell r="C317" t="str">
            <v>배관공</v>
          </cell>
          <cell r="D317" t="str">
            <v>인</v>
          </cell>
          <cell r="E317">
            <v>51272</v>
          </cell>
        </row>
        <row r="318">
          <cell r="A318">
            <v>20212</v>
          </cell>
          <cell r="B318" t="str">
            <v>노무비</v>
          </cell>
          <cell r="C318" t="str">
            <v>용접공</v>
          </cell>
          <cell r="D318" t="str">
            <v>인</v>
          </cell>
          <cell r="E318">
            <v>58758</v>
          </cell>
        </row>
        <row r="319">
          <cell r="A319">
            <v>20213</v>
          </cell>
          <cell r="B319" t="str">
            <v>노무비</v>
          </cell>
          <cell r="C319" t="str">
            <v>기계설치공</v>
          </cell>
          <cell r="D319" t="str">
            <v>인</v>
          </cell>
          <cell r="E319">
            <v>54111</v>
          </cell>
        </row>
        <row r="320">
          <cell r="A320">
            <v>20214</v>
          </cell>
          <cell r="B320" t="str">
            <v>노무비</v>
          </cell>
          <cell r="C320" t="str">
            <v>보온공</v>
          </cell>
          <cell r="D320" t="str">
            <v>인</v>
          </cell>
          <cell r="E320">
            <v>52961</v>
          </cell>
        </row>
        <row r="321">
          <cell r="A321">
            <v>20215</v>
          </cell>
          <cell r="B321" t="str">
            <v>노무비</v>
          </cell>
          <cell r="C321" t="str">
            <v>보통인부</v>
          </cell>
          <cell r="D321" t="str">
            <v>인</v>
          </cell>
          <cell r="E321">
            <v>37483</v>
          </cell>
        </row>
        <row r="322">
          <cell r="A322">
            <v>20216</v>
          </cell>
          <cell r="B322" t="str">
            <v>공구손료</v>
          </cell>
          <cell r="C322" t="str">
            <v>노무비의3%</v>
          </cell>
          <cell r="D322" t="str">
            <v>식</v>
          </cell>
        </row>
        <row r="323">
          <cell r="A323">
            <v>20217</v>
          </cell>
          <cell r="B323" t="str">
            <v>객석유도등</v>
          </cell>
          <cell r="C323" t="str">
            <v>DC24V</v>
          </cell>
          <cell r="D323" t="str">
            <v>EA</v>
          </cell>
          <cell r="E323">
            <v>35000</v>
          </cell>
          <cell r="F323">
            <v>25000</v>
          </cell>
        </row>
        <row r="324">
          <cell r="A324">
            <v>20218</v>
          </cell>
        </row>
        <row r="325">
          <cell r="A325">
            <v>20219</v>
          </cell>
        </row>
        <row r="326">
          <cell r="A326">
            <v>20220</v>
          </cell>
        </row>
        <row r="327">
          <cell r="A327">
            <v>20221</v>
          </cell>
        </row>
        <row r="328">
          <cell r="A328">
            <v>20222</v>
          </cell>
        </row>
        <row r="329">
          <cell r="A329">
            <v>20223</v>
          </cell>
        </row>
        <row r="330">
          <cell r="A330">
            <v>20224</v>
          </cell>
        </row>
        <row r="331">
          <cell r="A331">
            <v>20225</v>
          </cell>
        </row>
        <row r="332">
          <cell r="A332">
            <v>20226</v>
          </cell>
        </row>
        <row r="333">
          <cell r="A333">
            <v>20227</v>
          </cell>
        </row>
        <row r="334">
          <cell r="A334">
            <v>20228</v>
          </cell>
        </row>
        <row r="335">
          <cell r="A335">
            <v>20229</v>
          </cell>
        </row>
        <row r="336">
          <cell r="A336">
            <v>20230</v>
          </cell>
        </row>
        <row r="337">
          <cell r="A337">
            <v>20231</v>
          </cell>
        </row>
        <row r="338">
          <cell r="A338">
            <v>20232</v>
          </cell>
        </row>
        <row r="339">
          <cell r="A339">
            <v>20233</v>
          </cell>
        </row>
        <row r="340">
          <cell r="A340">
            <v>20234</v>
          </cell>
        </row>
        <row r="341">
          <cell r="A341">
            <v>20235</v>
          </cell>
        </row>
        <row r="342">
          <cell r="A342">
            <v>20236</v>
          </cell>
        </row>
        <row r="343">
          <cell r="A343">
            <v>20237</v>
          </cell>
          <cell r="F343">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XXXXX"/>
      <sheetName val="팽성원가계산서"/>
      <sheetName val="집계표"/>
      <sheetName val="기자재비"/>
      <sheetName val="설치비"/>
      <sheetName val="대당설치비"/>
      <sheetName val="배관공사비"/>
      <sheetName val="일위대가"/>
      <sheetName val="팽성내역-도급"/>
    </sheetNames>
    <definedNames>
      <definedName name="단중입력"/>
      <definedName name="프로그램.메인_메뉴호출"/>
    </definedNames>
    <sheetDataSet>
      <sheetData sheetId="0"/>
      <sheetData sheetId="1"/>
      <sheetData sheetId="2"/>
      <sheetData sheetId="3"/>
      <sheetData sheetId="4"/>
      <sheetData sheetId="5"/>
      <sheetData sheetId="6"/>
      <sheetData sheetId="7"/>
      <sheetData sheetId="8"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기자재비"/>
      <sheetName val="내역8"/>
      <sheetName val="2공구산출내역"/>
      <sheetName val="전선 및 전선관"/>
      <sheetName val="물가자료"/>
      <sheetName val="1단계"/>
      <sheetName val="INPUT"/>
      <sheetName val="ilch"/>
      <sheetName val="밸브설치"/>
      <sheetName val="도로구조공사비"/>
      <sheetName val="도로토공공사비"/>
      <sheetName val="여수토공사비"/>
      <sheetName val="1.설계기준"/>
      <sheetName val="구리토평1전기"/>
      <sheetName val="노임"/>
      <sheetName val="설계내역일위"/>
      <sheetName val="견적서"/>
      <sheetName val="노임(1차)"/>
      <sheetName val="일위대가"/>
      <sheetName val="WORK"/>
      <sheetName val="Sheet15"/>
      <sheetName val="A-4"/>
      <sheetName val="기둥(원형)"/>
      <sheetName val="주공 갑지"/>
      <sheetName val="차액보증"/>
      <sheetName val="단가산출서"/>
      <sheetName val="데리네이타현황"/>
      <sheetName val="D-3503"/>
      <sheetName val="내역서 "/>
      <sheetName val="설계예시"/>
      <sheetName val="#REF"/>
      <sheetName val="70%"/>
      <sheetName val="용산1(해보)"/>
      <sheetName val="원가계산서"/>
      <sheetName val="일위대가목록"/>
      <sheetName val="총 원가계산"/>
      <sheetName val="설비"/>
      <sheetName val="CT "/>
      <sheetName val="단가"/>
      <sheetName val="시설물일위"/>
      <sheetName val="SHEET1"/>
      <sheetName val="Y-WORK"/>
      <sheetName val="TABLE"/>
      <sheetName val="3BL공동구 수량"/>
      <sheetName val="맨홀수량산출"/>
      <sheetName val="비교표"/>
      <sheetName val="기초단가"/>
      <sheetName val="DATA"/>
      <sheetName val="데이타"/>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목차 "/>
      <sheetName val="결과"/>
      <sheetName val="청총괄"/>
      <sheetName val="재료비&lt;표1&gt;"/>
      <sheetName val="재료비&lt;표2&gt;"/>
      <sheetName val="재료비&lt;표3&gt;"/>
      <sheetName val="청기본"/>
      <sheetName val="청수당"/>
      <sheetName val="청상여"/>
      <sheetName val="청퇴직"/>
      <sheetName val="인건비"/>
      <sheetName val="청경비"/>
      <sheetName val="청감가"/>
      <sheetName val="청복리"/>
      <sheetName val="청보험"/>
      <sheetName val="청외주"/>
      <sheetName val="N賃率-職"/>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단가표 (2)"/>
      <sheetName val="견적서표지 (2)"/>
      <sheetName val="견적서갑지 (2)"/>
      <sheetName val="공사비총괄표 (3)"/>
      <sheetName val="A동소화 (2)"/>
      <sheetName val="A동자탐 (2)"/>
      <sheetName val="단가표"/>
      <sheetName val="견적서표지"/>
      <sheetName val="견적서갑지"/>
      <sheetName val="공사비총괄표 (2)"/>
      <sheetName val="A동소화"/>
      <sheetName val="A동자탐"/>
      <sheetName val="B동소화"/>
      <sheetName val="B동자탐 "/>
    </sheetNames>
    <sheetDataSet>
      <sheetData sheetId="0" refreshError="1">
        <row r="2">
          <cell r="A2" t="str">
            <v>코드번호</v>
          </cell>
          <cell r="B2" t="str">
            <v>품명</v>
          </cell>
          <cell r="C2" t="str">
            <v>규격</v>
          </cell>
          <cell r="D2" t="str">
            <v>단위</v>
          </cell>
          <cell r="E2" t="str">
            <v>견적단가</v>
          </cell>
          <cell r="F2" t="str">
            <v>실행가</v>
          </cell>
          <cell r="G2" t="str">
            <v>구매가(VAT포함)</v>
          </cell>
        </row>
        <row r="3">
          <cell r="A3">
            <v>10001</v>
          </cell>
          <cell r="B3" t="str">
            <v>화재수신기</v>
          </cell>
          <cell r="C3" t="str">
            <v>P-1-25CCT</v>
          </cell>
          <cell r="D3" t="str">
            <v>면</v>
          </cell>
        </row>
        <row r="4">
          <cell r="A4">
            <v>10002</v>
          </cell>
          <cell r="B4" t="str">
            <v>화재수신기</v>
          </cell>
          <cell r="C4" t="str">
            <v>P-1-20CCT</v>
          </cell>
          <cell r="D4" t="str">
            <v>면</v>
          </cell>
          <cell r="E4">
            <v>550000</v>
          </cell>
          <cell r="F4">
            <v>170000</v>
          </cell>
        </row>
        <row r="5">
          <cell r="A5">
            <v>10003</v>
          </cell>
          <cell r="B5" t="str">
            <v>화재수신기</v>
          </cell>
          <cell r="C5" t="str">
            <v>P-1-15CCT</v>
          </cell>
          <cell r="D5" t="str">
            <v>면</v>
          </cell>
          <cell r="E5">
            <v>480000</v>
          </cell>
          <cell r="F5">
            <v>150000</v>
          </cell>
        </row>
        <row r="6">
          <cell r="A6">
            <v>10004</v>
          </cell>
          <cell r="B6" t="str">
            <v>화재수신기</v>
          </cell>
          <cell r="C6" t="str">
            <v>P-1-10CCT</v>
          </cell>
          <cell r="D6" t="str">
            <v>면</v>
          </cell>
          <cell r="E6">
            <v>380000</v>
          </cell>
          <cell r="F6">
            <v>130000</v>
          </cell>
        </row>
        <row r="7">
          <cell r="A7">
            <v>10005</v>
          </cell>
          <cell r="B7" t="str">
            <v>화재수신기</v>
          </cell>
          <cell r="C7" t="str">
            <v>P-1-5CCT</v>
          </cell>
          <cell r="D7" t="str">
            <v>면</v>
          </cell>
          <cell r="E7">
            <v>240000</v>
          </cell>
          <cell r="F7">
            <v>90000</v>
          </cell>
        </row>
        <row r="8">
          <cell r="A8">
            <v>10006</v>
          </cell>
          <cell r="B8" t="str">
            <v>화재수신기</v>
          </cell>
          <cell r="C8" t="str">
            <v>복합형/4</v>
          </cell>
          <cell r="D8" t="str">
            <v>면</v>
          </cell>
          <cell r="E8">
            <v>900000</v>
          </cell>
          <cell r="F8">
            <v>600000</v>
          </cell>
        </row>
        <row r="9">
          <cell r="A9">
            <v>10007</v>
          </cell>
          <cell r="B9" t="str">
            <v>화재수신기</v>
          </cell>
          <cell r="C9" t="str">
            <v>복합형/2</v>
          </cell>
          <cell r="D9" t="str">
            <v>면</v>
          </cell>
          <cell r="E9">
            <v>550000</v>
          </cell>
          <cell r="F9">
            <v>450000</v>
          </cell>
        </row>
        <row r="10">
          <cell r="A10">
            <v>10008</v>
          </cell>
          <cell r="B10" t="str">
            <v>경종</v>
          </cell>
          <cell r="C10" t="str">
            <v>DC 24V</v>
          </cell>
          <cell r="D10" t="str">
            <v>EA</v>
          </cell>
          <cell r="E10">
            <v>5500</v>
          </cell>
          <cell r="F10">
            <v>3600</v>
          </cell>
        </row>
        <row r="11">
          <cell r="A11">
            <v>10009</v>
          </cell>
          <cell r="B11" t="str">
            <v>표시등</v>
          </cell>
          <cell r="C11" t="str">
            <v>DC 24V/L.E.D</v>
          </cell>
          <cell r="D11" t="str">
            <v>EA</v>
          </cell>
          <cell r="E11">
            <v>2000</v>
          </cell>
          <cell r="F11">
            <v>900</v>
          </cell>
        </row>
        <row r="12">
          <cell r="A12">
            <v>10010</v>
          </cell>
          <cell r="B12" t="str">
            <v>발신기</v>
          </cell>
          <cell r="C12" t="str">
            <v>P-1급</v>
          </cell>
          <cell r="D12" t="str">
            <v>EA</v>
          </cell>
          <cell r="E12">
            <v>5000</v>
          </cell>
          <cell r="F12">
            <v>2900</v>
          </cell>
        </row>
        <row r="13">
          <cell r="A13">
            <v>10011</v>
          </cell>
          <cell r="B13" t="str">
            <v>기동램프</v>
          </cell>
          <cell r="C13" t="str">
            <v>AC 220V</v>
          </cell>
          <cell r="D13" t="str">
            <v>EA</v>
          </cell>
          <cell r="E13">
            <v>2300</v>
          </cell>
          <cell r="F13">
            <v>1400</v>
          </cell>
        </row>
        <row r="14">
          <cell r="A14">
            <v>10012</v>
          </cell>
          <cell r="B14" t="str">
            <v>차동식감지기</v>
          </cell>
          <cell r="C14" t="str">
            <v>스포트형</v>
          </cell>
          <cell r="D14" t="str">
            <v>EA</v>
          </cell>
          <cell r="E14">
            <v>5000</v>
          </cell>
          <cell r="F14">
            <v>2800</v>
          </cell>
        </row>
        <row r="15">
          <cell r="A15">
            <v>10013</v>
          </cell>
          <cell r="B15" t="str">
            <v>정온식감지기</v>
          </cell>
          <cell r="C15" t="str">
            <v>스포트형</v>
          </cell>
          <cell r="D15" t="str">
            <v>EA</v>
          </cell>
          <cell r="E15">
            <v>5000</v>
          </cell>
          <cell r="F15">
            <v>2500</v>
          </cell>
        </row>
        <row r="16">
          <cell r="A16">
            <v>10014</v>
          </cell>
          <cell r="B16" t="str">
            <v>연기식감지기</v>
          </cell>
          <cell r="C16" t="str">
            <v>광전식</v>
          </cell>
          <cell r="D16" t="str">
            <v>EA</v>
          </cell>
          <cell r="E16">
            <v>20000</v>
          </cell>
          <cell r="F16">
            <v>9800</v>
          </cell>
        </row>
        <row r="17">
          <cell r="A17">
            <v>10015</v>
          </cell>
          <cell r="B17" t="str">
            <v>통로유도표지</v>
          </cell>
          <cell r="C17" t="str">
            <v>축광</v>
          </cell>
          <cell r="D17" t="str">
            <v>EA</v>
          </cell>
          <cell r="E17">
            <v>4500</v>
          </cell>
          <cell r="F17">
            <v>2500</v>
          </cell>
        </row>
        <row r="18">
          <cell r="A18">
            <v>10016</v>
          </cell>
          <cell r="B18" t="str">
            <v>통로유도등</v>
          </cell>
          <cell r="C18" t="str">
            <v>매입형</v>
          </cell>
          <cell r="D18" t="str">
            <v>EA</v>
          </cell>
          <cell r="E18">
            <v>43000</v>
          </cell>
          <cell r="F18">
            <v>16000</v>
          </cell>
        </row>
        <row r="19">
          <cell r="A19">
            <v>10017</v>
          </cell>
          <cell r="B19" t="str">
            <v>통로유도등</v>
          </cell>
          <cell r="C19" t="str">
            <v>돌출형</v>
          </cell>
          <cell r="D19" t="str">
            <v>EA</v>
          </cell>
          <cell r="E19">
            <v>37000</v>
          </cell>
          <cell r="F19">
            <v>16000</v>
          </cell>
        </row>
        <row r="20">
          <cell r="A20">
            <v>10018</v>
          </cell>
          <cell r="B20" t="str">
            <v>피난구유도표지</v>
          </cell>
          <cell r="C20" t="str">
            <v>축광</v>
          </cell>
          <cell r="D20" t="str">
            <v>EA</v>
          </cell>
          <cell r="E20">
            <v>4000</v>
          </cell>
          <cell r="F20">
            <v>3000</v>
          </cell>
        </row>
        <row r="21">
          <cell r="A21">
            <v>10019</v>
          </cell>
          <cell r="B21" t="str">
            <v>피난구유도등</v>
          </cell>
          <cell r="C21" t="str">
            <v>10W</v>
          </cell>
          <cell r="D21" t="str">
            <v>EA</v>
          </cell>
          <cell r="E21">
            <v>28000</v>
          </cell>
          <cell r="F21">
            <v>14000</v>
          </cell>
        </row>
        <row r="22">
          <cell r="A22">
            <v>10020</v>
          </cell>
          <cell r="B22" t="str">
            <v>피난구유도등</v>
          </cell>
          <cell r="C22" t="str">
            <v>20W</v>
          </cell>
          <cell r="D22" t="str">
            <v>EA</v>
          </cell>
          <cell r="E22">
            <v>45000</v>
          </cell>
          <cell r="F22">
            <v>20000</v>
          </cell>
        </row>
        <row r="23">
          <cell r="A23">
            <v>10021</v>
          </cell>
          <cell r="B23" t="str">
            <v>피난구유도등</v>
          </cell>
          <cell r="C23" t="str">
            <v>40W</v>
          </cell>
          <cell r="D23" t="str">
            <v>EA</v>
          </cell>
          <cell r="E23">
            <v>110000</v>
          </cell>
          <cell r="F23">
            <v>85000</v>
          </cell>
        </row>
        <row r="24">
          <cell r="A24">
            <v>10022</v>
          </cell>
          <cell r="B24" t="str">
            <v>비상조명등</v>
          </cell>
          <cell r="C24" t="str">
            <v>AC 220V</v>
          </cell>
          <cell r="D24" t="str">
            <v>EA</v>
          </cell>
          <cell r="E24">
            <v>78000</v>
          </cell>
          <cell r="F24">
            <v>50000</v>
          </cell>
        </row>
        <row r="25">
          <cell r="A25">
            <v>10023</v>
          </cell>
          <cell r="B25" t="str">
            <v>AMP</v>
          </cell>
          <cell r="C25" t="str">
            <v>50W</v>
          </cell>
          <cell r="D25" t="str">
            <v>면</v>
          </cell>
          <cell r="E25">
            <v>450000</v>
          </cell>
        </row>
        <row r="26">
          <cell r="A26">
            <v>10024</v>
          </cell>
          <cell r="B26" t="str">
            <v>스피커</v>
          </cell>
          <cell r="C26" t="str">
            <v>세대1W</v>
          </cell>
          <cell r="D26" t="str">
            <v>EA</v>
          </cell>
          <cell r="E26">
            <v>5000</v>
          </cell>
          <cell r="F26">
            <v>3800</v>
          </cell>
        </row>
        <row r="27">
          <cell r="A27">
            <v>10025</v>
          </cell>
          <cell r="B27" t="str">
            <v>스피커</v>
          </cell>
          <cell r="C27" t="str">
            <v>3W</v>
          </cell>
          <cell r="D27" t="str">
            <v>EA</v>
          </cell>
          <cell r="E27">
            <v>20000</v>
          </cell>
          <cell r="F27">
            <v>9500</v>
          </cell>
        </row>
        <row r="28">
          <cell r="A28">
            <v>10026</v>
          </cell>
          <cell r="B28" t="str">
            <v>소화전세트</v>
          </cell>
          <cell r="C28" t="str">
            <v>경,표,발,기동램프</v>
          </cell>
          <cell r="D28" t="str">
            <v>SET</v>
          </cell>
          <cell r="E28">
            <v>14600</v>
          </cell>
          <cell r="F28">
            <v>8800</v>
          </cell>
        </row>
        <row r="29">
          <cell r="A29">
            <v>10027</v>
          </cell>
          <cell r="B29" t="str">
            <v>속보함세트</v>
          </cell>
          <cell r="C29" t="str">
            <v>경,표,발신기</v>
          </cell>
          <cell r="D29" t="str">
            <v>SET</v>
          </cell>
          <cell r="E29">
            <v>56600</v>
          </cell>
          <cell r="F29">
            <v>38400</v>
          </cell>
        </row>
        <row r="30">
          <cell r="A30">
            <v>10028</v>
          </cell>
          <cell r="B30" t="str">
            <v>속보내함</v>
          </cell>
          <cell r="C30" t="str">
            <v>200*600</v>
          </cell>
          <cell r="D30" t="str">
            <v>EA</v>
          </cell>
          <cell r="E30">
            <v>12000</v>
          </cell>
          <cell r="F30">
            <v>6000</v>
          </cell>
        </row>
        <row r="31">
          <cell r="A31">
            <v>10029</v>
          </cell>
          <cell r="B31" t="str">
            <v>속보함커버</v>
          </cell>
          <cell r="C31" t="str">
            <v>SUS</v>
          </cell>
          <cell r="D31" t="str">
            <v>EA</v>
          </cell>
          <cell r="E31">
            <v>32300</v>
          </cell>
          <cell r="F31">
            <v>19000</v>
          </cell>
        </row>
        <row r="32">
          <cell r="A32">
            <v>10030</v>
          </cell>
          <cell r="B32" t="str">
            <v>속노함노출</v>
          </cell>
          <cell r="C32" t="str">
            <v>STEEL</v>
          </cell>
          <cell r="D32" t="str">
            <v>EA</v>
          </cell>
          <cell r="E32">
            <v>9000</v>
          </cell>
          <cell r="F32">
            <v>4500</v>
          </cell>
        </row>
        <row r="33">
          <cell r="A33">
            <v>10031</v>
          </cell>
          <cell r="B33" t="str">
            <v>속노함노출</v>
          </cell>
          <cell r="C33" t="str">
            <v>SUS</v>
          </cell>
          <cell r="D33" t="str">
            <v>EA</v>
          </cell>
          <cell r="E33">
            <v>45000</v>
          </cell>
          <cell r="F33">
            <v>25000</v>
          </cell>
        </row>
        <row r="34">
          <cell r="A34">
            <v>10032</v>
          </cell>
          <cell r="B34" t="str">
            <v>중계기</v>
          </cell>
          <cell r="C34" t="str">
            <v>HI-MUX2/2/2</v>
          </cell>
          <cell r="D34" t="str">
            <v>EA</v>
          </cell>
          <cell r="E34">
            <v>120000</v>
          </cell>
          <cell r="F34">
            <v>55000</v>
          </cell>
        </row>
        <row r="35">
          <cell r="A35">
            <v>10033</v>
          </cell>
          <cell r="B35" t="str">
            <v>비상콘센트</v>
          </cell>
          <cell r="C35" t="str">
            <v>소화전내장형</v>
          </cell>
          <cell r="D35" t="str">
            <v>EA</v>
          </cell>
          <cell r="E35">
            <v>65000</v>
          </cell>
          <cell r="F35">
            <v>45000</v>
          </cell>
        </row>
        <row r="36">
          <cell r="A36">
            <v>10034</v>
          </cell>
          <cell r="B36" t="str">
            <v>전자싸이렌</v>
          </cell>
          <cell r="C36" t="str">
            <v>DC 24V</v>
          </cell>
          <cell r="D36" t="str">
            <v>EA</v>
          </cell>
          <cell r="E36">
            <v>25000</v>
          </cell>
          <cell r="F36">
            <v>11000</v>
          </cell>
        </row>
        <row r="37">
          <cell r="A37">
            <v>10035</v>
          </cell>
          <cell r="B37" t="str">
            <v>S.V.P</v>
          </cell>
          <cell r="C37" t="str">
            <v>DC 24V</v>
          </cell>
          <cell r="D37" t="str">
            <v>면</v>
          </cell>
          <cell r="E37">
            <v>62000</v>
          </cell>
          <cell r="F37">
            <v>25000</v>
          </cell>
        </row>
        <row r="38">
          <cell r="A38">
            <v>10036</v>
          </cell>
          <cell r="B38" t="str">
            <v>저수위경보</v>
          </cell>
          <cell r="C38" t="str">
            <v>DC 24V</v>
          </cell>
          <cell r="D38" t="str">
            <v>EA</v>
          </cell>
          <cell r="E38">
            <v>35000</v>
          </cell>
          <cell r="F38">
            <v>18000</v>
          </cell>
        </row>
        <row r="39">
          <cell r="A39">
            <v>10037</v>
          </cell>
          <cell r="B39" t="str">
            <v>TAMPER SWITCH</v>
          </cell>
          <cell r="C39" t="str">
            <v>DC 24V</v>
          </cell>
          <cell r="D39" t="str">
            <v>EA</v>
          </cell>
          <cell r="E39">
            <v>5000</v>
          </cell>
        </row>
        <row r="40">
          <cell r="A40">
            <v>10038</v>
          </cell>
          <cell r="B40" t="str">
            <v>MCC P/L</v>
          </cell>
          <cell r="C40" t="str">
            <v>AC 380V</v>
          </cell>
          <cell r="D40" t="str">
            <v>면</v>
          </cell>
          <cell r="E40">
            <v>750000</v>
          </cell>
          <cell r="F40">
            <v>700000</v>
          </cell>
        </row>
        <row r="41">
          <cell r="A41">
            <v>10039</v>
          </cell>
          <cell r="B41" t="str">
            <v>전선관</v>
          </cell>
          <cell r="C41" t="str">
            <v>HI-LEX16C</v>
          </cell>
          <cell r="D41" t="str">
            <v>M</v>
          </cell>
          <cell r="E41">
            <v>180</v>
          </cell>
          <cell r="F41">
            <v>110</v>
          </cell>
        </row>
        <row r="42">
          <cell r="A42">
            <v>10040</v>
          </cell>
          <cell r="B42" t="str">
            <v>전선관</v>
          </cell>
          <cell r="C42" t="str">
            <v>HI-LEX22C</v>
          </cell>
          <cell r="D42" t="str">
            <v>M</v>
          </cell>
          <cell r="E42">
            <v>216</v>
          </cell>
          <cell r="F42">
            <v>150</v>
          </cell>
        </row>
        <row r="43">
          <cell r="A43">
            <v>10041</v>
          </cell>
          <cell r="B43" t="str">
            <v>전선관</v>
          </cell>
          <cell r="C43" t="str">
            <v>HI-LEX28C</v>
          </cell>
          <cell r="D43" t="str">
            <v>M</v>
          </cell>
          <cell r="E43">
            <v>315</v>
          </cell>
          <cell r="F43">
            <v>200</v>
          </cell>
        </row>
        <row r="44">
          <cell r="A44">
            <v>10042</v>
          </cell>
          <cell r="B44" t="str">
            <v>전선관</v>
          </cell>
          <cell r="C44" t="str">
            <v>HI-16C</v>
          </cell>
          <cell r="D44" t="str">
            <v>M</v>
          </cell>
          <cell r="E44">
            <v>390</v>
          </cell>
          <cell r="F44">
            <v>365</v>
          </cell>
        </row>
        <row r="45">
          <cell r="A45">
            <v>10043</v>
          </cell>
          <cell r="B45" t="str">
            <v>전선관</v>
          </cell>
          <cell r="C45" t="str">
            <v>HI-22C</v>
          </cell>
          <cell r="D45" t="str">
            <v>M</v>
          </cell>
          <cell r="E45">
            <v>430</v>
          </cell>
          <cell r="F45">
            <v>410</v>
          </cell>
        </row>
        <row r="46">
          <cell r="A46">
            <v>10044</v>
          </cell>
          <cell r="B46" t="str">
            <v>전선관</v>
          </cell>
          <cell r="C46" t="str">
            <v>HI-28C</v>
          </cell>
          <cell r="D46" t="str">
            <v>M</v>
          </cell>
          <cell r="E46">
            <v>750</v>
          </cell>
          <cell r="F46">
            <v>720</v>
          </cell>
        </row>
        <row r="47">
          <cell r="A47">
            <v>10045</v>
          </cell>
          <cell r="B47" t="str">
            <v>전선관</v>
          </cell>
          <cell r="C47" t="str">
            <v>HI-36C</v>
          </cell>
          <cell r="D47" t="str">
            <v>M</v>
          </cell>
          <cell r="E47">
            <v>1350</v>
          </cell>
          <cell r="F47">
            <v>1200</v>
          </cell>
        </row>
        <row r="48">
          <cell r="A48">
            <v>10046</v>
          </cell>
          <cell r="B48" t="str">
            <v>전선관</v>
          </cell>
          <cell r="C48" t="str">
            <v>ST-16C</v>
          </cell>
          <cell r="D48" t="str">
            <v>M</v>
          </cell>
          <cell r="E48">
            <v>1230</v>
          </cell>
          <cell r="F48">
            <v>1160</v>
          </cell>
        </row>
        <row r="49">
          <cell r="A49">
            <v>10047</v>
          </cell>
          <cell r="B49" t="str">
            <v>전선관</v>
          </cell>
          <cell r="C49" t="str">
            <v>ST-22C</v>
          </cell>
          <cell r="D49" t="str">
            <v>M</v>
          </cell>
          <cell r="E49">
            <v>1620</v>
          </cell>
          <cell r="F49">
            <v>1480</v>
          </cell>
        </row>
        <row r="50">
          <cell r="A50">
            <v>10048</v>
          </cell>
          <cell r="B50" t="str">
            <v>전선관</v>
          </cell>
          <cell r="C50" t="str">
            <v>ST-28C</v>
          </cell>
          <cell r="D50" t="str">
            <v>M</v>
          </cell>
          <cell r="E50">
            <v>2100</v>
          </cell>
          <cell r="F50">
            <v>1930</v>
          </cell>
        </row>
        <row r="51">
          <cell r="A51">
            <v>10049</v>
          </cell>
          <cell r="B51" t="str">
            <v>전선관</v>
          </cell>
          <cell r="C51" t="str">
            <v>ST-36C</v>
          </cell>
          <cell r="D51" t="str">
            <v>M</v>
          </cell>
          <cell r="E51">
            <v>2440</v>
          </cell>
          <cell r="F51">
            <v>2370</v>
          </cell>
        </row>
        <row r="52">
          <cell r="A52">
            <v>10050</v>
          </cell>
          <cell r="B52" t="str">
            <v>노말밴드</v>
          </cell>
          <cell r="C52" t="str">
            <v>HI-28C</v>
          </cell>
          <cell r="D52" t="str">
            <v>EA</v>
          </cell>
          <cell r="E52">
            <v>1232</v>
          </cell>
          <cell r="F52">
            <v>1010</v>
          </cell>
        </row>
        <row r="53">
          <cell r="A53">
            <v>10051</v>
          </cell>
          <cell r="B53" t="str">
            <v>노말밴드</v>
          </cell>
          <cell r="C53" t="str">
            <v>HI-36C</v>
          </cell>
          <cell r="D53" t="str">
            <v>EA</v>
          </cell>
          <cell r="E53">
            <v>1250</v>
          </cell>
          <cell r="F53">
            <v>1080</v>
          </cell>
        </row>
        <row r="54">
          <cell r="A54">
            <v>10052</v>
          </cell>
          <cell r="B54" t="str">
            <v>노말밴드</v>
          </cell>
          <cell r="C54" t="str">
            <v>ST-28C</v>
          </cell>
          <cell r="D54" t="str">
            <v>EA</v>
          </cell>
          <cell r="E54">
            <v>1875</v>
          </cell>
          <cell r="F54">
            <v>1720</v>
          </cell>
        </row>
        <row r="55">
          <cell r="A55">
            <v>10053</v>
          </cell>
          <cell r="B55" t="str">
            <v>노말밴드</v>
          </cell>
          <cell r="C55" t="str">
            <v>ST-36C</v>
          </cell>
          <cell r="D55" t="str">
            <v>EA</v>
          </cell>
          <cell r="E55">
            <v>2980</v>
          </cell>
          <cell r="F55">
            <v>2300</v>
          </cell>
        </row>
        <row r="56">
          <cell r="A56">
            <v>10054</v>
          </cell>
          <cell r="B56" t="str">
            <v>ELP전선관</v>
          </cell>
          <cell r="C56" t="str">
            <v>30MM</v>
          </cell>
          <cell r="D56" t="str">
            <v>M</v>
          </cell>
          <cell r="E56">
            <v>496</v>
          </cell>
          <cell r="F56">
            <v>340</v>
          </cell>
        </row>
        <row r="57">
          <cell r="A57">
            <v>10055</v>
          </cell>
          <cell r="B57" t="str">
            <v>ELP전선관</v>
          </cell>
          <cell r="C57" t="str">
            <v>40MM</v>
          </cell>
          <cell r="D57" t="str">
            <v>M</v>
          </cell>
          <cell r="E57">
            <v>715</v>
          </cell>
          <cell r="F57">
            <v>530</v>
          </cell>
        </row>
        <row r="58">
          <cell r="A58">
            <v>10056</v>
          </cell>
          <cell r="B58" t="str">
            <v>ELP전선관</v>
          </cell>
          <cell r="C58" t="str">
            <v>50MM</v>
          </cell>
          <cell r="D58" t="str">
            <v>M</v>
          </cell>
          <cell r="E58">
            <v>875</v>
          </cell>
          <cell r="F58">
            <v>680</v>
          </cell>
        </row>
        <row r="59">
          <cell r="A59">
            <v>10057</v>
          </cell>
          <cell r="B59" t="str">
            <v>2종비닐절연전선</v>
          </cell>
          <cell r="C59" t="str">
            <v>IV 1.2MM</v>
          </cell>
          <cell r="D59" t="str">
            <v>M</v>
          </cell>
          <cell r="E59">
            <v>55</v>
          </cell>
        </row>
        <row r="60">
          <cell r="A60">
            <v>10058</v>
          </cell>
          <cell r="B60" t="str">
            <v>2종비닐절연전선</v>
          </cell>
          <cell r="C60" t="str">
            <v>HIV 1.2MM</v>
          </cell>
          <cell r="D60" t="str">
            <v>M</v>
          </cell>
          <cell r="E60">
            <v>57</v>
          </cell>
          <cell r="F60">
            <v>40</v>
          </cell>
        </row>
        <row r="61">
          <cell r="A61">
            <v>10059</v>
          </cell>
          <cell r="B61" t="str">
            <v>2종비닐절연전선</v>
          </cell>
          <cell r="C61" t="str">
            <v>HIV 1.6MM</v>
          </cell>
          <cell r="D61" t="str">
            <v>M</v>
          </cell>
          <cell r="E61">
            <v>92</v>
          </cell>
          <cell r="F61">
            <v>68</v>
          </cell>
        </row>
        <row r="62">
          <cell r="A62">
            <v>10060</v>
          </cell>
          <cell r="B62" t="str">
            <v>2종비닐절연전선</v>
          </cell>
          <cell r="C62" t="str">
            <v>HIV 2.0MM</v>
          </cell>
          <cell r="D62" t="str">
            <v>M</v>
          </cell>
          <cell r="E62">
            <v>135</v>
          </cell>
          <cell r="F62">
            <v>90</v>
          </cell>
        </row>
        <row r="63">
          <cell r="A63">
            <v>10061</v>
          </cell>
          <cell r="B63" t="str">
            <v>CABLE</v>
          </cell>
          <cell r="C63" t="str">
            <v>HCVV-SB1.25SQ 2/C</v>
          </cell>
          <cell r="D63" t="str">
            <v>M</v>
          </cell>
          <cell r="E63">
            <v>836</v>
          </cell>
          <cell r="F63">
            <v>764</v>
          </cell>
        </row>
        <row r="64">
          <cell r="A64">
            <v>10062</v>
          </cell>
          <cell r="B64" t="str">
            <v>CABLE</v>
          </cell>
          <cell r="C64" t="str">
            <v>FR-3 1.6MM 2/C</v>
          </cell>
          <cell r="D64" t="str">
            <v>M</v>
          </cell>
          <cell r="E64">
            <v>924</v>
          </cell>
          <cell r="F64">
            <v>630</v>
          </cell>
        </row>
        <row r="65">
          <cell r="A65">
            <v>10063</v>
          </cell>
          <cell r="B65" t="str">
            <v>CABLE</v>
          </cell>
          <cell r="C65" t="str">
            <v>FR-3 1.6MM 3/C</v>
          </cell>
          <cell r="D65" t="str">
            <v>M</v>
          </cell>
          <cell r="E65">
            <v>1118</v>
          </cell>
          <cell r="F65">
            <v>940</v>
          </cell>
        </row>
        <row r="66">
          <cell r="A66">
            <v>10064</v>
          </cell>
          <cell r="B66" t="str">
            <v>CABLE</v>
          </cell>
          <cell r="C66" t="str">
            <v>FR-3 1.6MM 7/C</v>
          </cell>
          <cell r="D66" t="str">
            <v>M</v>
          </cell>
          <cell r="E66">
            <v>1851</v>
          </cell>
          <cell r="F66">
            <v>1390</v>
          </cell>
        </row>
        <row r="67">
          <cell r="A67">
            <v>10065</v>
          </cell>
          <cell r="B67" t="str">
            <v>CABLE</v>
          </cell>
          <cell r="C67" t="str">
            <v>FR-3 1.6MM 8/C</v>
          </cell>
          <cell r="D67" t="str">
            <v>M</v>
          </cell>
          <cell r="E67">
            <v>2061</v>
          </cell>
          <cell r="F67">
            <v>1545</v>
          </cell>
        </row>
        <row r="68">
          <cell r="A68">
            <v>10066</v>
          </cell>
          <cell r="B68" t="str">
            <v>CABLE</v>
          </cell>
          <cell r="C68" t="str">
            <v>FR-3 1.6MM 9/C</v>
          </cell>
          <cell r="D68" t="str">
            <v>M</v>
          </cell>
          <cell r="E68">
            <v>2259</v>
          </cell>
          <cell r="F68">
            <v>1695</v>
          </cell>
        </row>
        <row r="69">
          <cell r="A69">
            <v>10067</v>
          </cell>
          <cell r="B69" t="str">
            <v>CABLE</v>
          </cell>
          <cell r="C69" t="str">
            <v>FR-3 1.6MM 10/C</v>
          </cell>
          <cell r="D69" t="str">
            <v>M</v>
          </cell>
          <cell r="E69">
            <v>2493</v>
          </cell>
          <cell r="F69">
            <v>1870</v>
          </cell>
        </row>
        <row r="70">
          <cell r="A70">
            <v>10068</v>
          </cell>
          <cell r="B70" t="str">
            <v>CABLE</v>
          </cell>
          <cell r="C70" t="str">
            <v>FR-3 1.6MM 12/C</v>
          </cell>
          <cell r="D70" t="str">
            <v>M</v>
          </cell>
          <cell r="E70">
            <v>2753</v>
          </cell>
          <cell r="F70">
            <v>2065</v>
          </cell>
        </row>
        <row r="71">
          <cell r="A71">
            <v>10069</v>
          </cell>
          <cell r="B71" t="str">
            <v>CABLE</v>
          </cell>
          <cell r="C71" t="str">
            <v>FR-3 1.6MM 15/C</v>
          </cell>
          <cell r="D71" t="str">
            <v>M</v>
          </cell>
          <cell r="E71">
            <v>3281</v>
          </cell>
          <cell r="F71">
            <v>2460</v>
          </cell>
        </row>
        <row r="72">
          <cell r="A72">
            <v>10070</v>
          </cell>
          <cell r="B72" t="str">
            <v>CABLE</v>
          </cell>
          <cell r="C72" t="str">
            <v>FR-3 1.2MM 4/C</v>
          </cell>
          <cell r="D72" t="str">
            <v>M</v>
          </cell>
          <cell r="E72">
            <v>1152</v>
          </cell>
          <cell r="F72">
            <v>865</v>
          </cell>
        </row>
        <row r="73">
          <cell r="A73">
            <v>10071</v>
          </cell>
          <cell r="B73" t="str">
            <v>CABLE</v>
          </cell>
          <cell r="C73" t="str">
            <v>FR-3 2.0MM 3/C</v>
          </cell>
          <cell r="D73" t="str">
            <v>M</v>
          </cell>
          <cell r="E73">
            <v>1252</v>
          </cell>
          <cell r="F73">
            <v>940</v>
          </cell>
        </row>
        <row r="74">
          <cell r="A74">
            <v>10072</v>
          </cell>
          <cell r="B74" t="str">
            <v>CABLE</v>
          </cell>
          <cell r="C74" t="str">
            <v xml:space="preserve">HIV 5.5SQ </v>
          </cell>
          <cell r="D74" t="str">
            <v>M</v>
          </cell>
          <cell r="E74">
            <v>271</v>
          </cell>
          <cell r="F74">
            <v>180</v>
          </cell>
        </row>
        <row r="75">
          <cell r="A75">
            <v>10073</v>
          </cell>
          <cell r="B75" t="str">
            <v>아우트레드복스</v>
          </cell>
          <cell r="C75" t="str">
            <v>8각</v>
          </cell>
          <cell r="D75" t="str">
            <v>EA</v>
          </cell>
          <cell r="E75">
            <v>540</v>
          </cell>
          <cell r="F75">
            <v>370</v>
          </cell>
        </row>
        <row r="76">
          <cell r="A76">
            <v>10074</v>
          </cell>
          <cell r="B76" t="str">
            <v>아우트레드복스</v>
          </cell>
          <cell r="C76" t="str">
            <v>4각</v>
          </cell>
          <cell r="D76" t="str">
            <v>EA</v>
          </cell>
          <cell r="E76">
            <v>630</v>
          </cell>
          <cell r="F76">
            <v>420</v>
          </cell>
        </row>
        <row r="77">
          <cell r="A77">
            <v>10075</v>
          </cell>
          <cell r="B77" t="str">
            <v>아우트레드복스</v>
          </cell>
          <cell r="C77" t="str">
            <v>8각 54MM</v>
          </cell>
          <cell r="D77" t="str">
            <v>EA</v>
          </cell>
          <cell r="E77">
            <v>580</v>
          </cell>
          <cell r="F77">
            <v>450</v>
          </cell>
        </row>
        <row r="78">
          <cell r="A78">
            <v>10076</v>
          </cell>
          <cell r="B78" t="str">
            <v>아우트레드복스</v>
          </cell>
          <cell r="C78" t="str">
            <v>4각 54MM</v>
          </cell>
          <cell r="D78" t="str">
            <v>EA</v>
          </cell>
          <cell r="E78">
            <v>770</v>
          </cell>
          <cell r="F78">
            <v>530</v>
          </cell>
        </row>
        <row r="79">
          <cell r="A79">
            <v>10077</v>
          </cell>
          <cell r="B79" t="str">
            <v>후렉시블</v>
          </cell>
          <cell r="C79" t="str">
            <v>16MM(비방수)</v>
          </cell>
          <cell r="D79" t="str">
            <v>M</v>
          </cell>
          <cell r="E79">
            <v>230</v>
          </cell>
          <cell r="F79">
            <v>180</v>
          </cell>
        </row>
        <row r="80">
          <cell r="A80">
            <v>10078</v>
          </cell>
          <cell r="B80" t="str">
            <v>후렉시블</v>
          </cell>
          <cell r="C80" t="str">
            <v>16MM(방수)</v>
          </cell>
          <cell r="D80" t="str">
            <v>M</v>
          </cell>
          <cell r="E80">
            <v>370</v>
          </cell>
          <cell r="F80">
            <v>265</v>
          </cell>
        </row>
        <row r="81">
          <cell r="A81">
            <v>10079</v>
          </cell>
          <cell r="B81" t="str">
            <v>후렉시블</v>
          </cell>
          <cell r="C81" t="str">
            <v>22MM(방수)</v>
          </cell>
          <cell r="D81" t="str">
            <v>M</v>
          </cell>
          <cell r="E81">
            <v>506</v>
          </cell>
          <cell r="F81">
            <v>380</v>
          </cell>
        </row>
        <row r="82">
          <cell r="A82">
            <v>10080</v>
          </cell>
          <cell r="B82" t="str">
            <v>후렉시블</v>
          </cell>
          <cell r="C82" t="str">
            <v>28MM(방수)</v>
          </cell>
          <cell r="D82" t="str">
            <v>M</v>
          </cell>
          <cell r="E82">
            <v>645</v>
          </cell>
          <cell r="F82">
            <v>515</v>
          </cell>
        </row>
        <row r="83">
          <cell r="A83">
            <v>10081</v>
          </cell>
          <cell r="B83" t="str">
            <v>후렉시블</v>
          </cell>
          <cell r="C83" t="str">
            <v>16MM(코푸렉스)</v>
          </cell>
          <cell r="D83" t="str">
            <v>M</v>
          </cell>
          <cell r="E83">
            <v>1120</v>
          </cell>
          <cell r="F83">
            <v>980</v>
          </cell>
        </row>
        <row r="84">
          <cell r="A84">
            <v>10082</v>
          </cell>
          <cell r="B84" t="str">
            <v>후렉시블</v>
          </cell>
          <cell r="C84" t="str">
            <v>22MM(코푸렉스)</v>
          </cell>
          <cell r="D84" t="str">
            <v>M</v>
          </cell>
          <cell r="E84">
            <v>1500</v>
          </cell>
          <cell r="F84">
            <v>1315</v>
          </cell>
        </row>
        <row r="85">
          <cell r="A85">
            <v>10083</v>
          </cell>
          <cell r="B85" t="str">
            <v>후렉시블</v>
          </cell>
          <cell r="C85" t="str">
            <v>28MM(코푸렉스)</v>
          </cell>
          <cell r="D85" t="str">
            <v>M</v>
          </cell>
          <cell r="E85">
            <v>2100</v>
          </cell>
          <cell r="F85">
            <v>1800</v>
          </cell>
        </row>
        <row r="86">
          <cell r="A86">
            <v>10084</v>
          </cell>
          <cell r="B86" t="str">
            <v>JOINT BOX</v>
          </cell>
          <cell r="C86" t="str">
            <v>150*150*100</v>
          </cell>
          <cell r="D86" t="str">
            <v>EA</v>
          </cell>
          <cell r="E86">
            <v>2700</v>
          </cell>
          <cell r="F86">
            <v>2530</v>
          </cell>
        </row>
        <row r="87">
          <cell r="A87">
            <v>10085</v>
          </cell>
          <cell r="B87" t="str">
            <v>PULL BOX</v>
          </cell>
          <cell r="C87" t="str">
            <v>300*300*200</v>
          </cell>
          <cell r="D87" t="str">
            <v>EA</v>
          </cell>
          <cell r="E87">
            <v>4900</v>
          </cell>
          <cell r="F87">
            <v>4150</v>
          </cell>
        </row>
        <row r="88">
          <cell r="A88">
            <v>10086</v>
          </cell>
          <cell r="B88" t="str">
            <v>PULL BOX</v>
          </cell>
          <cell r="C88" t="str">
            <v>200*200*150</v>
          </cell>
          <cell r="D88" t="str">
            <v>EA</v>
          </cell>
          <cell r="E88">
            <v>4300</v>
          </cell>
          <cell r="F88">
            <v>4150</v>
          </cell>
        </row>
        <row r="89">
          <cell r="A89">
            <v>10087</v>
          </cell>
          <cell r="B89" t="str">
            <v>PULL BOX</v>
          </cell>
          <cell r="C89" t="str">
            <v>200*200*100</v>
          </cell>
          <cell r="D89" t="str">
            <v>EA</v>
          </cell>
          <cell r="E89">
            <v>3600</v>
          </cell>
          <cell r="F89">
            <v>3500</v>
          </cell>
        </row>
        <row r="90">
          <cell r="A90">
            <v>10088</v>
          </cell>
          <cell r="B90" t="str">
            <v>단자대</v>
          </cell>
          <cell r="C90" t="str">
            <v>20A15P</v>
          </cell>
          <cell r="D90" t="str">
            <v>EA</v>
          </cell>
          <cell r="E90">
            <v>2400</v>
          </cell>
          <cell r="F90">
            <v>1900</v>
          </cell>
        </row>
        <row r="91">
          <cell r="A91">
            <v>10089</v>
          </cell>
          <cell r="B91" t="str">
            <v>단자대</v>
          </cell>
          <cell r="C91" t="str">
            <v>20A20P</v>
          </cell>
          <cell r="D91" t="str">
            <v>EA</v>
          </cell>
          <cell r="E91">
            <v>3400</v>
          </cell>
          <cell r="F91">
            <v>2670</v>
          </cell>
        </row>
        <row r="92">
          <cell r="A92">
            <v>10090</v>
          </cell>
          <cell r="B92" t="str">
            <v>단자대</v>
          </cell>
          <cell r="C92" t="str">
            <v>20A25P</v>
          </cell>
          <cell r="D92" t="str">
            <v>EA</v>
          </cell>
          <cell r="E92">
            <v>4500</v>
          </cell>
        </row>
        <row r="93">
          <cell r="A93">
            <v>10091</v>
          </cell>
          <cell r="B93" t="str">
            <v>SP-T/B</v>
          </cell>
          <cell r="C93" t="str">
            <v>10P</v>
          </cell>
          <cell r="D93" t="str">
            <v>EA</v>
          </cell>
          <cell r="E93">
            <v>11500</v>
          </cell>
          <cell r="F93">
            <v>24000</v>
          </cell>
        </row>
        <row r="94">
          <cell r="A94">
            <v>10092</v>
          </cell>
          <cell r="B94" t="str">
            <v>FA-T/B</v>
          </cell>
          <cell r="C94" t="str">
            <v>20P</v>
          </cell>
          <cell r="D94" t="str">
            <v>EA</v>
          </cell>
          <cell r="E94">
            <v>12800</v>
          </cell>
          <cell r="F94">
            <v>28000</v>
          </cell>
        </row>
        <row r="95">
          <cell r="A95">
            <v>10093</v>
          </cell>
          <cell r="B95" t="str">
            <v>FA-T/B</v>
          </cell>
          <cell r="C95" t="str">
            <v>40P</v>
          </cell>
          <cell r="D95" t="str">
            <v>EA</v>
          </cell>
          <cell r="E95">
            <v>20000</v>
          </cell>
          <cell r="F95">
            <v>37000</v>
          </cell>
        </row>
        <row r="96">
          <cell r="A96">
            <v>10094</v>
          </cell>
          <cell r="B96" t="str">
            <v>전원공급기</v>
          </cell>
          <cell r="D96" t="str">
            <v>면</v>
          </cell>
          <cell r="E96">
            <v>320000</v>
          </cell>
          <cell r="F96">
            <v>250000</v>
          </cell>
        </row>
        <row r="97">
          <cell r="A97">
            <v>10095</v>
          </cell>
          <cell r="B97" t="str">
            <v>방화샷다연동제어기</v>
          </cell>
          <cell r="C97" t="str">
            <v>매입형</v>
          </cell>
          <cell r="D97" t="str">
            <v>SET</v>
          </cell>
          <cell r="E97">
            <v>350000</v>
          </cell>
          <cell r="F97">
            <v>100000</v>
          </cell>
        </row>
        <row r="98">
          <cell r="A98">
            <v>10096</v>
          </cell>
          <cell r="B98" t="str">
            <v>CABLE</v>
          </cell>
          <cell r="C98" t="str">
            <v>FR-3 1.6MM 4/C</v>
          </cell>
          <cell r="D98" t="str">
            <v>M</v>
          </cell>
          <cell r="E98">
            <v>1450</v>
          </cell>
          <cell r="F98">
            <v>1240</v>
          </cell>
        </row>
        <row r="99">
          <cell r="A99">
            <v>10097</v>
          </cell>
          <cell r="B99" t="str">
            <v>전선관</v>
          </cell>
          <cell r="C99" t="str">
            <v>HI-36C</v>
          </cell>
          <cell r="D99" t="str">
            <v>M</v>
          </cell>
          <cell r="E99">
            <v>1200</v>
          </cell>
          <cell r="F99">
            <v>1200</v>
          </cell>
        </row>
        <row r="100">
          <cell r="A100">
            <v>10098</v>
          </cell>
          <cell r="B100" t="str">
            <v>잡자재비</v>
          </cell>
          <cell r="C100" t="str">
            <v>재료비의5%</v>
          </cell>
          <cell r="D100" t="str">
            <v>식</v>
          </cell>
        </row>
        <row r="101">
          <cell r="A101">
            <v>10099</v>
          </cell>
          <cell r="B101" t="str">
            <v>전선관부속</v>
          </cell>
          <cell r="C101" t="str">
            <v>전선관의10%</v>
          </cell>
          <cell r="D101" t="str">
            <v>식</v>
          </cell>
        </row>
        <row r="102">
          <cell r="A102">
            <v>10100</v>
          </cell>
          <cell r="B102" t="str">
            <v>02.노무비</v>
          </cell>
        </row>
        <row r="103">
          <cell r="A103">
            <v>10101</v>
          </cell>
          <cell r="B103" t="str">
            <v>노무비</v>
          </cell>
          <cell r="C103" t="str">
            <v>내선전공</v>
          </cell>
          <cell r="D103" t="str">
            <v>인</v>
          </cell>
          <cell r="E103">
            <v>60000</v>
          </cell>
        </row>
        <row r="104">
          <cell r="A104">
            <v>10102</v>
          </cell>
          <cell r="B104" t="str">
            <v>노무비</v>
          </cell>
          <cell r="C104" t="str">
            <v>저압케이블공</v>
          </cell>
          <cell r="D104" t="str">
            <v>인</v>
          </cell>
          <cell r="E104">
            <v>66313</v>
          </cell>
        </row>
        <row r="105">
          <cell r="A105">
            <v>10103</v>
          </cell>
          <cell r="B105" t="str">
            <v>노무비</v>
          </cell>
          <cell r="C105" t="str">
            <v>통신내선공</v>
          </cell>
          <cell r="D105" t="str">
            <v>인</v>
          </cell>
          <cell r="E105">
            <v>57615</v>
          </cell>
        </row>
        <row r="106">
          <cell r="A106">
            <v>10104</v>
          </cell>
          <cell r="B106" t="str">
            <v>공구손료</v>
          </cell>
          <cell r="C106" t="str">
            <v>노무비의3%</v>
          </cell>
          <cell r="D106" t="str">
            <v>식</v>
          </cell>
        </row>
        <row r="107">
          <cell r="A107">
            <v>20001</v>
          </cell>
          <cell r="B107" t="str">
            <v>옥내소화전함</v>
          </cell>
          <cell r="C107" t="str">
            <v>1200*650*180</v>
          </cell>
          <cell r="D107" t="str">
            <v>SET</v>
          </cell>
          <cell r="E107">
            <v>150000</v>
          </cell>
          <cell r="F107">
            <v>87000</v>
          </cell>
        </row>
        <row r="108">
          <cell r="A108">
            <v>20002</v>
          </cell>
          <cell r="B108" t="str">
            <v>방수기구함</v>
          </cell>
          <cell r="C108" t="str">
            <v>1200*650*180</v>
          </cell>
          <cell r="D108" t="str">
            <v>SET</v>
          </cell>
          <cell r="E108">
            <v>150000</v>
          </cell>
          <cell r="F108">
            <v>87000</v>
          </cell>
        </row>
        <row r="109">
          <cell r="A109">
            <v>20003</v>
          </cell>
          <cell r="B109" t="str">
            <v>ANGLE V/V</v>
          </cell>
          <cell r="C109" t="str">
            <v>40A</v>
          </cell>
          <cell r="D109" t="str">
            <v>EA</v>
          </cell>
          <cell r="E109">
            <v>14000</v>
          </cell>
          <cell r="F109">
            <v>8000</v>
          </cell>
        </row>
        <row r="110">
          <cell r="A110">
            <v>20004</v>
          </cell>
          <cell r="B110" t="str">
            <v>ANGLE V/V</v>
          </cell>
          <cell r="C110" t="str">
            <v>65A</v>
          </cell>
          <cell r="D110" t="str">
            <v>EA</v>
          </cell>
          <cell r="E110">
            <v>24000</v>
          </cell>
          <cell r="F110">
            <v>18000</v>
          </cell>
        </row>
        <row r="111">
          <cell r="A111">
            <v>20005</v>
          </cell>
          <cell r="B111" t="str">
            <v>소방호스</v>
          </cell>
          <cell r="C111" t="str">
            <v>40A*15M</v>
          </cell>
          <cell r="D111" t="str">
            <v>EA</v>
          </cell>
          <cell r="E111">
            <v>25000</v>
          </cell>
          <cell r="F111">
            <v>20000</v>
          </cell>
        </row>
        <row r="112">
          <cell r="A112">
            <v>20006</v>
          </cell>
          <cell r="B112" t="str">
            <v>소방호스</v>
          </cell>
          <cell r="C112" t="str">
            <v>65A*15M</v>
          </cell>
          <cell r="D112" t="str">
            <v>EA</v>
          </cell>
          <cell r="E112">
            <v>55000</v>
          </cell>
          <cell r="F112">
            <v>40000</v>
          </cell>
        </row>
        <row r="113">
          <cell r="A113">
            <v>20007</v>
          </cell>
          <cell r="B113" t="str">
            <v>관창</v>
          </cell>
          <cell r="C113" t="str">
            <v>40A</v>
          </cell>
          <cell r="D113" t="str">
            <v>EA</v>
          </cell>
          <cell r="E113">
            <v>20000</v>
          </cell>
          <cell r="F113">
            <v>8000</v>
          </cell>
        </row>
        <row r="114">
          <cell r="A114">
            <v>20008</v>
          </cell>
          <cell r="B114" t="str">
            <v>관창</v>
          </cell>
          <cell r="C114" t="str">
            <v>65A</v>
          </cell>
          <cell r="D114" t="str">
            <v>EA</v>
          </cell>
          <cell r="E114">
            <v>25000</v>
          </cell>
          <cell r="F114">
            <v>10000</v>
          </cell>
        </row>
        <row r="115">
          <cell r="A115">
            <v>20009</v>
          </cell>
          <cell r="B115" t="str">
            <v>분말소화기</v>
          </cell>
          <cell r="C115" t="str">
            <v>1.5KG</v>
          </cell>
          <cell r="D115" t="str">
            <v>EA</v>
          </cell>
          <cell r="E115">
            <v>15000</v>
          </cell>
          <cell r="F115">
            <v>12000</v>
          </cell>
        </row>
        <row r="116">
          <cell r="A116">
            <v>20010</v>
          </cell>
          <cell r="B116" t="str">
            <v>분말소화기</v>
          </cell>
          <cell r="C116" t="str">
            <v>2.5KG</v>
          </cell>
          <cell r="D116" t="str">
            <v>EA</v>
          </cell>
          <cell r="E116">
            <v>23000</v>
          </cell>
          <cell r="F116">
            <v>13000</v>
          </cell>
        </row>
        <row r="117">
          <cell r="A117">
            <v>20011</v>
          </cell>
          <cell r="B117" t="str">
            <v>분말소화기</v>
          </cell>
          <cell r="C117" t="str">
            <v>3.3KG</v>
          </cell>
          <cell r="D117" t="str">
            <v>EA</v>
          </cell>
          <cell r="E117">
            <v>25000</v>
          </cell>
          <cell r="F117">
            <v>14000</v>
          </cell>
        </row>
        <row r="118">
          <cell r="A118">
            <v>20012</v>
          </cell>
          <cell r="B118" t="str">
            <v>분말소화기</v>
          </cell>
          <cell r="C118" t="str">
            <v>4.5KG</v>
          </cell>
          <cell r="D118" t="str">
            <v>EA</v>
          </cell>
          <cell r="E118">
            <v>32000</v>
          </cell>
          <cell r="F118">
            <v>16000</v>
          </cell>
        </row>
        <row r="119">
          <cell r="A119">
            <v>20013</v>
          </cell>
          <cell r="B119" t="str">
            <v>분말소화기</v>
          </cell>
          <cell r="C119" t="str">
            <v>20KG</v>
          </cell>
          <cell r="D119" t="str">
            <v>EA</v>
          </cell>
          <cell r="E119">
            <v>150000</v>
          </cell>
          <cell r="F119">
            <v>75000</v>
          </cell>
        </row>
        <row r="120">
          <cell r="A120">
            <v>20014</v>
          </cell>
          <cell r="B120" t="str">
            <v>자동확산소화기</v>
          </cell>
          <cell r="C120" t="str">
            <v>3.0KG</v>
          </cell>
          <cell r="D120" t="str">
            <v>EA</v>
          </cell>
          <cell r="E120">
            <v>28000</v>
          </cell>
          <cell r="F120">
            <v>15000</v>
          </cell>
        </row>
        <row r="121">
          <cell r="A121">
            <v>20015</v>
          </cell>
          <cell r="B121" t="str">
            <v>자동식소화기</v>
          </cell>
          <cell r="C121" t="str">
            <v>기계식</v>
          </cell>
          <cell r="D121" t="str">
            <v>EA</v>
          </cell>
          <cell r="E121">
            <v>165000</v>
          </cell>
          <cell r="F121">
            <v>140000</v>
          </cell>
        </row>
        <row r="122">
          <cell r="A122">
            <v>20016</v>
          </cell>
          <cell r="B122" t="str">
            <v>자동배수밸브</v>
          </cell>
          <cell r="C122" t="str">
            <v>20A</v>
          </cell>
          <cell r="D122" t="str">
            <v>EA</v>
          </cell>
          <cell r="E122">
            <v>4400</v>
          </cell>
          <cell r="F122">
            <v>4000</v>
          </cell>
        </row>
        <row r="123">
          <cell r="A123">
            <v>20017</v>
          </cell>
          <cell r="B123" t="str">
            <v>릴리프밸브</v>
          </cell>
          <cell r="C123" t="str">
            <v>25A</v>
          </cell>
          <cell r="D123" t="str">
            <v>EA</v>
          </cell>
          <cell r="E123">
            <v>30000</v>
          </cell>
          <cell r="F123">
            <v>16000</v>
          </cell>
        </row>
        <row r="124">
          <cell r="A124">
            <v>20018</v>
          </cell>
          <cell r="B124" t="str">
            <v>S/M CHECK V/V</v>
          </cell>
          <cell r="C124" t="str">
            <v>150A</v>
          </cell>
          <cell r="D124" t="str">
            <v>EA</v>
          </cell>
          <cell r="E124">
            <v>146000</v>
          </cell>
          <cell r="F124">
            <v>116999.99999999999</v>
          </cell>
          <cell r="G124">
            <v>128700</v>
          </cell>
        </row>
        <row r="125">
          <cell r="A125">
            <v>20019</v>
          </cell>
          <cell r="B125" t="str">
            <v>S/M CHECK V/V</v>
          </cell>
          <cell r="C125" t="str">
            <v>125A</v>
          </cell>
          <cell r="D125" t="str">
            <v>EA</v>
          </cell>
          <cell r="E125">
            <v>95760</v>
          </cell>
          <cell r="F125">
            <v>79800</v>
          </cell>
          <cell r="G125">
            <v>87780</v>
          </cell>
        </row>
        <row r="126">
          <cell r="A126">
            <v>20020</v>
          </cell>
          <cell r="B126" t="str">
            <v>S/M CHECK V/V</v>
          </cell>
          <cell r="C126" t="str">
            <v>100A</v>
          </cell>
          <cell r="D126" t="str">
            <v>EA</v>
          </cell>
          <cell r="E126">
            <v>68800</v>
          </cell>
          <cell r="F126">
            <v>50399.999999999993</v>
          </cell>
          <cell r="G126">
            <v>55440</v>
          </cell>
        </row>
        <row r="127">
          <cell r="A127">
            <v>20021</v>
          </cell>
          <cell r="B127" t="str">
            <v>S/M CHECK V/V</v>
          </cell>
          <cell r="C127" t="str">
            <v>80A</v>
          </cell>
          <cell r="D127" t="str">
            <v>EA</v>
          </cell>
          <cell r="E127">
            <v>48960</v>
          </cell>
          <cell r="F127">
            <v>40800</v>
          </cell>
          <cell r="G127">
            <v>44880</v>
          </cell>
        </row>
        <row r="128">
          <cell r="A128">
            <v>20022</v>
          </cell>
          <cell r="B128" t="str">
            <v>S/M CHECK V/V</v>
          </cell>
          <cell r="C128" t="str">
            <v>65A</v>
          </cell>
          <cell r="D128" t="str">
            <v>EA</v>
          </cell>
          <cell r="E128">
            <v>56400</v>
          </cell>
          <cell r="F128">
            <v>37200</v>
          </cell>
          <cell r="G128">
            <v>40920</v>
          </cell>
        </row>
        <row r="129">
          <cell r="A129">
            <v>20023</v>
          </cell>
          <cell r="B129" t="str">
            <v>S/M CHECK V/V</v>
          </cell>
          <cell r="C129" t="str">
            <v>50A</v>
          </cell>
          <cell r="D129" t="str">
            <v>EA</v>
          </cell>
          <cell r="E129">
            <v>36000</v>
          </cell>
          <cell r="F129">
            <v>29999.999999999996</v>
          </cell>
          <cell r="G129">
            <v>33000</v>
          </cell>
        </row>
        <row r="130">
          <cell r="A130">
            <v>20024</v>
          </cell>
          <cell r="B130" t="str">
            <v>청동 CHECK V/V</v>
          </cell>
          <cell r="C130" t="str">
            <v>50A</v>
          </cell>
          <cell r="D130" t="str">
            <v>EA</v>
          </cell>
          <cell r="E130">
            <v>23044.363636363632</v>
          </cell>
          <cell r="F130">
            <v>19203.63636363636</v>
          </cell>
          <cell r="G130">
            <v>21124</v>
          </cell>
        </row>
        <row r="131">
          <cell r="A131">
            <v>20025</v>
          </cell>
          <cell r="B131" t="str">
            <v>청동 CHECK V/V</v>
          </cell>
          <cell r="C131" t="str">
            <v>40A</v>
          </cell>
          <cell r="D131" t="str">
            <v>EA</v>
          </cell>
          <cell r="E131">
            <v>15227.999999999998</v>
          </cell>
          <cell r="F131">
            <v>12689.999999999998</v>
          </cell>
          <cell r="G131">
            <v>13959</v>
          </cell>
        </row>
        <row r="132">
          <cell r="A132">
            <v>20026</v>
          </cell>
          <cell r="B132" t="str">
            <v>OS&amp;Y GATE V/V</v>
          </cell>
          <cell r="C132" t="str">
            <v>150A</v>
          </cell>
          <cell r="D132" t="str">
            <v>EA</v>
          </cell>
          <cell r="E132">
            <v>135000</v>
          </cell>
          <cell r="F132">
            <v>158400</v>
          </cell>
          <cell r="G132">
            <v>174240</v>
          </cell>
        </row>
        <row r="133">
          <cell r="A133">
            <v>20027</v>
          </cell>
          <cell r="B133" t="str">
            <v>OS&amp;Y GATE V/V</v>
          </cell>
          <cell r="C133" t="str">
            <v>125A</v>
          </cell>
          <cell r="D133" t="str">
            <v>EA</v>
          </cell>
          <cell r="E133">
            <v>119680</v>
          </cell>
          <cell r="F133">
            <v>111749.99999999999</v>
          </cell>
          <cell r="G133">
            <v>122925</v>
          </cell>
        </row>
        <row r="134">
          <cell r="A134">
            <v>20028</v>
          </cell>
          <cell r="B134" t="str">
            <v>OS&amp;Y GATE V/V</v>
          </cell>
          <cell r="C134" t="str">
            <v>100A</v>
          </cell>
          <cell r="D134" t="str">
            <v>EA</v>
          </cell>
          <cell r="E134">
            <v>97240</v>
          </cell>
          <cell r="F134">
            <v>83810</v>
          </cell>
          <cell r="G134">
            <v>92191</v>
          </cell>
        </row>
        <row r="135">
          <cell r="A135">
            <v>20029</v>
          </cell>
          <cell r="B135" t="str">
            <v>OS&amp;Y GATE V/V(T/S)</v>
          </cell>
          <cell r="C135" t="str">
            <v>100A</v>
          </cell>
          <cell r="D135" t="str">
            <v>EA</v>
          </cell>
          <cell r="E135">
            <v>159000</v>
          </cell>
          <cell r="F135">
            <v>0</v>
          </cell>
        </row>
        <row r="136">
          <cell r="A136">
            <v>20030</v>
          </cell>
          <cell r="B136" t="str">
            <v>OS&amp;Y GATE V/V</v>
          </cell>
          <cell r="C136" t="str">
            <v>80A</v>
          </cell>
          <cell r="D136" t="str">
            <v>EA</v>
          </cell>
          <cell r="E136">
            <v>72912</v>
          </cell>
          <cell r="F136">
            <v>60759.999999999993</v>
          </cell>
          <cell r="G136">
            <v>66836</v>
          </cell>
        </row>
        <row r="137">
          <cell r="A137">
            <v>20031</v>
          </cell>
          <cell r="B137" t="str">
            <v>OS&amp;Y GATE V/V</v>
          </cell>
          <cell r="C137" t="str">
            <v>65A</v>
          </cell>
          <cell r="D137" t="str">
            <v>EA</v>
          </cell>
          <cell r="E137">
            <v>64815.272727272721</v>
          </cell>
          <cell r="F137">
            <v>54012.727272727265</v>
          </cell>
          <cell r="G137">
            <v>59414</v>
          </cell>
        </row>
        <row r="138">
          <cell r="A138">
            <v>20032</v>
          </cell>
          <cell r="B138" t="str">
            <v>OS&amp;Y GATE V/V</v>
          </cell>
          <cell r="C138" t="str">
            <v>50A</v>
          </cell>
          <cell r="D138" t="str">
            <v>EA</v>
          </cell>
          <cell r="E138">
            <v>63695.999999999993</v>
          </cell>
          <cell r="F138">
            <v>53079.999999999993</v>
          </cell>
          <cell r="G138">
            <v>58388</v>
          </cell>
        </row>
        <row r="139">
          <cell r="A139">
            <v>20033</v>
          </cell>
          <cell r="B139" t="str">
            <v>GATE V/V</v>
          </cell>
          <cell r="C139" t="str">
            <v>65A</v>
          </cell>
          <cell r="D139" t="str">
            <v>EA</v>
          </cell>
          <cell r="E139">
            <v>51961.090909090904</v>
          </cell>
          <cell r="F139">
            <v>43300.909090909088</v>
          </cell>
          <cell r="G139">
            <v>47631</v>
          </cell>
        </row>
        <row r="140">
          <cell r="A140">
            <v>20034</v>
          </cell>
          <cell r="B140" t="str">
            <v>GATE V/V</v>
          </cell>
          <cell r="C140" t="str">
            <v>50A</v>
          </cell>
          <cell r="D140" t="str">
            <v>EA</v>
          </cell>
          <cell r="E140">
            <v>47769.818181818177</v>
          </cell>
          <cell r="F140">
            <v>39808.181818181816</v>
          </cell>
          <cell r="G140">
            <v>43789</v>
          </cell>
        </row>
        <row r="141">
          <cell r="A141">
            <v>20035</v>
          </cell>
          <cell r="B141" t="str">
            <v>청동 GATE V/V</v>
          </cell>
          <cell r="C141" t="str">
            <v>40A</v>
          </cell>
          <cell r="D141" t="str">
            <v>EA</v>
          </cell>
          <cell r="E141">
            <v>18486.545454545452</v>
          </cell>
          <cell r="F141">
            <v>15405.454545454544</v>
          </cell>
          <cell r="G141">
            <v>16946</v>
          </cell>
        </row>
        <row r="142">
          <cell r="A142">
            <v>20036</v>
          </cell>
          <cell r="B142" t="str">
            <v>볼 밸브</v>
          </cell>
          <cell r="C142" t="str">
            <v>25A</v>
          </cell>
          <cell r="D142" t="str">
            <v>EA</v>
          </cell>
          <cell r="E142">
            <v>4836</v>
          </cell>
          <cell r="F142">
            <v>4029.9999999999995</v>
          </cell>
          <cell r="G142">
            <v>4433</v>
          </cell>
        </row>
        <row r="143">
          <cell r="A143">
            <v>20037</v>
          </cell>
          <cell r="B143" t="str">
            <v>FLANGE</v>
          </cell>
          <cell r="C143" t="str">
            <v>150A</v>
          </cell>
          <cell r="D143" t="str">
            <v>EA</v>
          </cell>
          <cell r="E143">
            <v>9268.363636363636</v>
          </cell>
          <cell r="F143">
            <v>7723.6363636363631</v>
          </cell>
          <cell r="G143">
            <v>8496</v>
          </cell>
        </row>
        <row r="144">
          <cell r="A144">
            <v>20038</v>
          </cell>
          <cell r="B144" t="str">
            <v>FLANGE</v>
          </cell>
          <cell r="C144" t="str">
            <v>125A</v>
          </cell>
          <cell r="D144" t="str">
            <v>EA</v>
          </cell>
          <cell r="E144">
            <v>6252</v>
          </cell>
          <cell r="F144">
            <v>5210</v>
          </cell>
          <cell r="G144">
            <v>5731</v>
          </cell>
        </row>
        <row r="145">
          <cell r="A145">
            <v>20039</v>
          </cell>
          <cell r="B145" t="str">
            <v>FLANGE</v>
          </cell>
          <cell r="C145" t="str">
            <v>100A</v>
          </cell>
          <cell r="D145" t="str">
            <v>EA</v>
          </cell>
          <cell r="E145">
            <v>4327.6363636363631</v>
          </cell>
          <cell r="F145">
            <v>3606.363636363636</v>
          </cell>
          <cell r="G145">
            <v>3967</v>
          </cell>
        </row>
        <row r="146">
          <cell r="A146">
            <v>20040</v>
          </cell>
          <cell r="B146" t="str">
            <v>FLANGE</v>
          </cell>
          <cell r="C146" t="str">
            <v>80A</v>
          </cell>
          <cell r="D146" t="str">
            <v>EA</v>
          </cell>
          <cell r="E146">
            <v>3667.6363636363631</v>
          </cell>
          <cell r="F146">
            <v>3056.363636363636</v>
          </cell>
          <cell r="G146">
            <v>3362</v>
          </cell>
        </row>
        <row r="147">
          <cell r="A147">
            <v>20041</v>
          </cell>
          <cell r="B147" t="str">
            <v>FLANGE</v>
          </cell>
          <cell r="C147" t="str">
            <v>65A</v>
          </cell>
          <cell r="D147" t="str">
            <v>EA</v>
          </cell>
          <cell r="E147">
            <v>3427.6363636363631</v>
          </cell>
          <cell r="F147">
            <v>2856.363636363636</v>
          </cell>
          <cell r="G147">
            <v>3142</v>
          </cell>
        </row>
        <row r="148">
          <cell r="A148">
            <v>20042</v>
          </cell>
          <cell r="B148" t="str">
            <v>FLANGE</v>
          </cell>
          <cell r="C148" t="str">
            <v>50A</v>
          </cell>
          <cell r="D148" t="str">
            <v>EA</v>
          </cell>
          <cell r="E148">
            <v>2794.909090909091</v>
          </cell>
          <cell r="F148">
            <v>2329.090909090909</v>
          </cell>
          <cell r="G148">
            <v>2562</v>
          </cell>
        </row>
        <row r="149">
          <cell r="A149">
            <v>20043</v>
          </cell>
          <cell r="B149" t="str">
            <v>가스켓</v>
          </cell>
          <cell r="C149" t="str">
            <v>150A</v>
          </cell>
          <cell r="D149" t="str">
            <v>EA</v>
          </cell>
          <cell r="E149">
            <v>1488</v>
          </cell>
          <cell r="F149">
            <v>1240</v>
          </cell>
          <cell r="G149">
            <v>1364</v>
          </cell>
        </row>
        <row r="150">
          <cell r="A150">
            <v>20044</v>
          </cell>
          <cell r="B150" t="str">
            <v>가스켓</v>
          </cell>
          <cell r="C150" t="str">
            <v>125A</v>
          </cell>
          <cell r="D150" t="str">
            <v>EA</v>
          </cell>
          <cell r="E150">
            <v>1200</v>
          </cell>
          <cell r="F150">
            <v>999.99999999999989</v>
          </cell>
          <cell r="G150">
            <v>1100</v>
          </cell>
        </row>
        <row r="151">
          <cell r="A151">
            <v>20045</v>
          </cell>
          <cell r="B151" t="str">
            <v>가스켓</v>
          </cell>
          <cell r="C151" t="str">
            <v>100A</v>
          </cell>
          <cell r="D151" t="str">
            <v>EA</v>
          </cell>
          <cell r="E151">
            <v>935.99999999999989</v>
          </cell>
          <cell r="F151">
            <v>779.99999999999989</v>
          </cell>
          <cell r="G151">
            <v>858</v>
          </cell>
        </row>
        <row r="152">
          <cell r="A152">
            <v>20046</v>
          </cell>
          <cell r="B152" t="str">
            <v>가스켓</v>
          </cell>
          <cell r="C152" t="str">
            <v>80A</v>
          </cell>
          <cell r="D152" t="str">
            <v>EA</v>
          </cell>
          <cell r="E152">
            <v>708</v>
          </cell>
          <cell r="F152">
            <v>590</v>
          </cell>
          <cell r="G152">
            <v>649</v>
          </cell>
        </row>
        <row r="153">
          <cell r="A153">
            <v>20047</v>
          </cell>
          <cell r="B153" t="str">
            <v>가스켓</v>
          </cell>
          <cell r="C153" t="str">
            <v>65A</v>
          </cell>
          <cell r="D153" t="str">
            <v>EA</v>
          </cell>
          <cell r="E153">
            <v>648</v>
          </cell>
          <cell r="F153">
            <v>540</v>
          </cell>
          <cell r="G153">
            <v>594</v>
          </cell>
        </row>
        <row r="154">
          <cell r="A154">
            <v>20048</v>
          </cell>
          <cell r="B154" t="str">
            <v>가스켓</v>
          </cell>
          <cell r="C154" t="str">
            <v>50A</v>
          </cell>
          <cell r="D154" t="str">
            <v>EA</v>
          </cell>
          <cell r="E154">
            <v>552</v>
          </cell>
          <cell r="F154">
            <v>459.99999999999994</v>
          </cell>
          <cell r="G154">
            <v>506</v>
          </cell>
        </row>
        <row r="155">
          <cell r="A155">
            <v>20049</v>
          </cell>
          <cell r="B155" t="str">
            <v>스트레이너</v>
          </cell>
          <cell r="C155" t="str">
            <v>150A</v>
          </cell>
          <cell r="D155" t="str">
            <v>EA</v>
          </cell>
          <cell r="E155">
            <v>69120</v>
          </cell>
          <cell r="F155">
            <v>57599.999999999993</v>
          </cell>
          <cell r="G155">
            <v>63360</v>
          </cell>
        </row>
        <row r="156">
          <cell r="A156">
            <v>20050</v>
          </cell>
          <cell r="B156" t="str">
            <v>스트레이너</v>
          </cell>
          <cell r="C156" t="str">
            <v>125A</v>
          </cell>
          <cell r="D156" t="str">
            <v>EA</v>
          </cell>
          <cell r="E156">
            <v>57023.999999999993</v>
          </cell>
          <cell r="F156">
            <v>47519.999999999993</v>
          </cell>
          <cell r="G156">
            <v>52272</v>
          </cell>
        </row>
        <row r="157">
          <cell r="A157">
            <v>20051</v>
          </cell>
          <cell r="B157" t="str">
            <v>스트레이너</v>
          </cell>
          <cell r="C157" t="str">
            <v>100A</v>
          </cell>
          <cell r="D157" t="str">
            <v>EA</v>
          </cell>
          <cell r="E157">
            <v>38880</v>
          </cell>
          <cell r="F157">
            <v>32399.999999999996</v>
          </cell>
          <cell r="G157">
            <v>35640</v>
          </cell>
        </row>
        <row r="158">
          <cell r="A158">
            <v>20052</v>
          </cell>
          <cell r="B158" t="str">
            <v>스트레이너</v>
          </cell>
          <cell r="C158" t="str">
            <v>80A</v>
          </cell>
          <cell r="D158" t="str">
            <v>EA</v>
          </cell>
          <cell r="E158">
            <v>27647.999999999996</v>
          </cell>
          <cell r="F158">
            <v>23039.999999999996</v>
          </cell>
          <cell r="G158">
            <v>25344</v>
          </cell>
        </row>
        <row r="159">
          <cell r="A159">
            <v>20053</v>
          </cell>
          <cell r="B159" t="str">
            <v>스트레이너</v>
          </cell>
          <cell r="C159" t="str">
            <v>65A</v>
          </cell>
          <cell r="D159" t="str">
            <v>EA</v>
          </cell>
          <cell r="E159">
            <v>23328</v>
          </cell>
          <cell r="F159">
            <v>19440</v>
          </cell>
          <cell r="G159">
            <v>21384</v>
          </cell>
        </row>
        <row r="160">
          <cell r="A160">
            <v>20054</v>
          </cell>
          <cell r="B160" t="str">
            <v>스트레이너</v>
          </cell>
          <cell r="C160" t="str">
            <v>50A</v>
          </cell>
          <cell r="D160" t="str">
            <v>EA</v>
          </cell>
          <cell r="E160">
            <v>21600</v>
          </cell>
          <cell r="F160">
            <v>18000</v>
          </cell>
          <cell r="G160">
            <v>19800</v>
          </cell>
        </row>
        <row r="161">
          <cell r="A161">
            <v>20055</v>
          </cell>
          <cell r="B161" t="str">
            <v>스트레이너</v>
          </cell>
          <cell r="C161" t="str">
            <v>40A</v>
          </cell>
          <cell r="D161" t="str">
            <v>EA</v>
          </cell>
          <cell r="E161">
            <v>9475.636363636364</v>
          </cell>
          <cell r="F161">
            <v>7896.363636363636</v>
          </cell>
          <cell r="G161">
            <v>8686</v>
          </cell>
        </row>
        <row r="162">
          <cell r="A162">
            <v>20056</v>
          </cell>
          <cell r="B162" t="str">
            <v>후렉시블죠인트(철)</v>
          </cell>
          <cell r="C162" t="str">
            <v>150A</v>
          </cell>
          <cell r="D162" t="str">
            <v>EA</v>
          </cell>
          <cell r="E162">
            <v>82615.636363636353</v>
          </cell>
          <cell r="F162">
            <v>68846.363636363632</v>
          </cell>
          <cell r="G162">
            <v>75731</v>
          </cell>
        </row>
        <row r="163">
          <cell r="A163">
            <v>20057</v>
          </cell>
          <cell r="B163" t="str">
            <v>후렉시블죠인트(고)</v>
          </cell>
          <cell r="C163" t="str">
            <v>150A</v>
          </cell>
          <cell r="D163" t="str">
            <v>EA</v>
          </cell>
          <cell r="E163">
            <v>83952</v>
          </cell>
          <cell r="F163">
            <v>69960</v>
          </cell>
          <cell r="G163">
            <v>76956</v>
          </cell>
        </row>
        <row r="164">
          <cell r="A164">
            <v>20058</v>
          </cell>
          <cell r="B164" t="str">
            <v>후렉시블죠인트(철)</v>
          </cell>
          <cell r="C164" t="str">
            <v>125A</v>
          </cell>
          <cell r="D164" t="str">
            <v>EA</v>
          </cell>
          <cell r="E164">
            <v>64151.999999999993</v>
          </cell>
          <cell r="F164">
            <v>53459.999999999993</v>
          </cell>
          <cell r="G164">
            <v>58806</v>
          </cell>
        </row>
        <row r="165">
          <cell r="A165">
            <v>20059</v>
          </cell>
          <cell r="B165" t="str">
            <v>후렉시블죠인트(고)</v>
          </cell>
          <cell r="C165" t="str">
            <v>125A</v>
          </cell>
          <cell r="D165" t="str">
            <v>EA</v>
          </cell>
          <cell r="E165">
            <v>67766.181818181809</v>
          </cell>
          <cell r="F165">
            <v>56471.818181818177</v>
          </cell>
          <cell r="G165">
            <v>62119</v>
          </cell>
        </row>
        <row r="166">
          <cell r="A166">
            <v>20060</v>
          </cell>
          <cell r="B166" t="str">
            <v>후렉시블죠인트(철)</v>
          </cell>
          <cell r="C166" t="str">
            <v>100A</v>
          </cell>
          <cell r="D166" t="str">
            <v>EA</v>
          </cell>
          <cell r="E166">
            <v>43200</v>
          </cell>
          <cell r="F166">
            <v>36000</v>
          </cell>
          <cell r="G166">
            <v>39600</v>
          </cell>
        </row>
        <row r="167">
          <cell r="A167">
            <v>20061</v>
          </cell>
          <cell r="B167" t="str">
            <v>후렉시블죠인트(고)</v>
          </cell>
          <cell r="C167" t="str">
            <v>100A</v>
          </cell>
          <cell r="D167" t="str">
            <v>EA</v>
          </cell>
          <cell r="E167">
            <v>46225.090909090904</v>
          </cell>
          <cell r="F167">
            <v>38520.909090909088</v>
          </cell>
          <cell r="G167">
            <v>42373</v>
          </cell>
        </row>
        <row r="168">
          <cell r="A168">
            <v>20062</v>
          </cell>
          <cell r="B168" t="str">
            <v>후렉시블죠인트(철)</v>
          </cell>
          <cell r="C168" t="str">
            <v>80A</v>
          </cell>
          <cell r="D168" t="str">
            <v>EA</v>
          </cell>
          <cell r="E168">
            <v>41040</v>
          </cell>
          <cell r="F168">
            <v>34200</v>
          </cell>
          <cell r="G168">
            <v>37620</v>
          </cell>
        </row>
        <row r="169">
          <cell r="A169">
            <v>20063</v>
          </cell>
          <cell r="B169" t="str">
            <v>후렉시블죠인트(고)</v>
          </cell>
          <cell r="C169" t="str">
            <v>80A</v>
          </cell>
          <cell r="D169" t="str">
            <v>EA</v>
          </cell>
          <cell r="E169">
            <v>38239.63636363636</v>
          </cell>
          <cell r="F169">
            <v>31866.363636363632</v>
          </cell>
          <cell r="G169">
            <v>35053</v>
          </cell>
        </row>
        <row r="170">
          <cell r="A170">
            <v>20064</v>
          </cell>
          <cell r="B170" t="str">
            <v>후렉시블죠인트(철)</v>
          </cell>
          <cell r="C170" t="str">
            <v>65A</v>
          </cell>
          <cell r="D170" t="str">
            <v>EA</v>
          </cell>
          <cell r="E170">
            <v>30959.999999999996</v>
          </cell>
          <cell r="F170">
            <v>25799.999999999996</v>
          </cell>
          <cell r="G170">
            <v>28380</v>
          </cell>
        </row>
        <row r="171">
          <cell r="A171">
            <v>20065</v>
          </cell>
          <cell r="B171" t="str">
            <v>후렉시블죠인트(고)</v>
          </cell>
          <cell r="C171" t="str">
            <v>65A</v>
          </cell>
          <cell r="D171" t="str">
            <v>EA</v>
          </cell>
          <cell r="E171">
            <v>32553.81818181818</v>
          </cell>
          <cell r="F171">
            <v>27128.181818181816</v>
          </cell>
          <cell r="G171">
            <v>29841</v>
          </cell>
        </row>
        <row r="172">
          <cell r="A172">
            <v>20066</v>
          </cell>
          <cell r="B172" t="str">
            <v>후렉시블죠인트(철)</v>
          </cell>
          <cell r="C172" t="str">
            <v>50A</v>
          </cell>
          <cell r="D172" t="str">
            <v>EA</v>
          </cell>
          <cell r="E172">
            <v>26640</v>
          </cell>
          <cell r="F172">
            <v>22200</v>
          </cell>
          <cell r="G172">
            <v>24420</v>
          </cell>
        </row>
        <row r="173">
          <cell r="A173">
            <v>20067</v>
          </cell>
          <cell r="B173" t="str">
            <v>후렉시블죠인트(고)</v>
          </cell>
          <cell r="C173" t="str">
            <v>50A</v>
          </cell>
          <cell r="D173" t="str">
            <v>EA</v>
          </cell>
          <cell r="E173">
            <v>27139.636363636364</v>
          </cell>
          <cell r="F173">
            <v>22616.363636363636</v>
          </cell>
          <cell r="G173">
            <v>24878</v>
          </cell>
        </row>
        <row r="174">
          <cell r="A174">
            <v>20068</v>
          </cell>
          <cell r="B174" t="str">
            <v>후렉시블죠인트(철)</v>
          </cell>
          <cell r="C174" t="str">
            <v>40A</v>
          </cell>
          <cell r="D174" t="str">
            <v>EA</v>
          </cell>
          <cell r="E174">
            <v>21600</v>
          </cell>
          <cell r="F174">
            <v>18000</v>
          </cell>
          <cell r="G174">
            <v>19800</v>
          </cell>
        </row>
        <row r="175">
          <cell r="A175">
            <v>20069</v>
          </cell>
          <cell r="B175" t="str">
            <v>후렉시블죠인트(고)</v>
          </cell>
          <cell r="C175" t="str">
            <v>40A</v>
          </cell>
          <cell r="D175" t="str">
            <v>EA</v>
          </cell>
          <cell r="E175">
            <v>21792</v>
          </cell>
          <cell r="F175">
            <v>18160</v>
          </cell>
          <cell r="G175">
            <v>19976</v>
          </cell>
        </row>
        <row r="176">
          <cell r="A176">
            <v>20070</v>
          </cell>
          <cell r="B176" t="str">
            <v>연결송수구</v>
          </cell>
          <cell r="C176" t="str">
            <v>100*65*65</v>
          </cell>
          <cell r="D176" t="str">
            <v>EA</v>
          </cell>
          <cell r="E176">
            <v>130000</v>
          </cell>
          <cell r="F176">
            <v>60000</v>
          </cell>
        </row>
        <row r="177">
          <cell r="A177">
            <v>20071</v>
          </cell>
          <cell r="B177" t="str">
            <v>W.H.C</v>
          </cell>
          <cell r="C177" t="str">
            <v>150A</v>
          </cell>
          <cell r="D177" t="str">
            <v>EA</v>
          </cell>
          <cell r="E177">
            <v>55000</v>
          </cell>
          <cell r="F177">
            <v>45000</v>
          </cell>
        </row>
        <row r="178">
          <cell r="A178">
            <v>20072</v>
          </cell>
          <cell r="B178" t="str">
            <v>W.H.C</v>
          </cell>
          <cell r="C178" t="str">
            <v>125A</v>
          </cell>
          <cell r="D178" t="str">
            <v>EA</v>
          </cell>
        </row>
        <row r="179">
          <cell r="A179">
            <v>20073</v>
          </cell>
          <cell r="B179" t="str">
            <v>W.H.C</v>
          </cell>
          <cell r="C179" t="str">
            <v>100A</v>
          </cell>
          <cell r="D179" t="str">
            <v>EA</v>
          </cell>
          <cell r="E179">
            <v>45000</v>
          </cell>
          <cell r="F179">
            <v>35000</v>
          </cell>
        </row>
        <row r="180">
          <cell r="A180">
            <v>20074</v>
          </cell>
          <cell r="B180" t="str">
            <v>W.H.C</v>
          </cell>
          <cell r="C180" t="str">
            <v>80A</v>
          </cell>
          <cell r="D180" t="str">
            <v>EA</v>
          </cell>
          <cell r="E180">
            <v>40000</v>
          </cell>
          <cell r="F180">
            <v>30000</v>
          </cell>
        </row>
        <row r="181">
          <cell r="A181">
            <v>20075</v>
          </cell>
          <cell r="B181" t="str">
            <v>W.H.C</v>
          </cell>
          <cell r="C181" t="str">
            <v>65A</v>
          </cell>
          <cell r="D181" t="str">
            <v>EA</v>
          </cell>
          <cell r="E181">
            <v>32000</v>
          </cell>
          <cell r="F181">
            <v>22000</v>
          </cell>
        </row>
        <row r="182">
          <cell r="A182">
            <v>20076</v>
          </cell>
          <cell r="B182" t="str">
            <v>W.H.C</v>
          </cell>
          <cell r="C182" t="str">
            <v>50A</v>
          </cell>
          <cell r="D182" t="str">
            <v>EA</v>
          </cell>
          <cell r="E182">
            <v>30000</v>
          </cell>
          <cell r="F182">
            <v>20000</v>
          </cell>
        </row>
        <row r="183">
          <cell r="A183">
            <v>20077</v>
          </cell>
          <cell r="B183" t="str">
            <v>백강관(KSD-3507)</v>
          </cell>
          <cell r="C183" t="str">
            <v>SPP/150A</v>
          </cell>
          <cell r="D183" t="str">
            <v>M</v>
          </cell>
          <cell r="E183">
            <v>14800</v>
          </cell>
          <cell r="F183">
            <v>12478.333333333332</v>
          </cell>
          <cell r="G183">
            <v>82357</v>
          </cell>
        </row>
        <row r="184">
          <cell r="A184">
            <v>20078</v>
          </cell>
          <cell r="B184" t="str">
            <v>백강관(KSD-3507)</v>
          </cell>
          <cell r="C184" t="str">
            <v>SPP/125A</v>
          </cell>
          <cell r="D184" t="str">
            <v>M</v>
          </cell>
          <cell r="E184">
            <v>12100</v>
          </cell>
          <cell r="F184">
            <v>10478.636363636362</v>
          </cell>
          <cell r="G184">
            <v>69159</v>
          </cell>
        </row>
        <row r="185">
          <cell r="A185">
            <v>20079</v>
          </cell>
          <cell r="B185" t="str">
            <v>백강관(KSD-3507)</v>
          </cell>
          <cell r="C185" t="str">
            <v>SPP/100A</v>
          </cell>
          <cell r="D185" t="str">
            <v>M</v>
          </cell>
          <cell r="E185">
            <v>8890</v>
          </cell>
          <cell r="F185">
            <v>7726.363636363636</v>
          </cell>
          <cell r="G185">
            <v>50994</v>
          </cell>
        </row>
        <row r="186">
          <cell r="A186">
            <v>20080</v>
          </cell>
          <cell r="B186" t="str">
            <v>백강관(KSD-3507)</v>
          </cell>
          <cell r="C186" t="str">
            <v>SPP/80A</v>
          </cell>
          <cell r="D186" t="str">
            <v>M</v>
          </cell>
          <cell r="E186">
            <v>6100</v>
          </cell>
          <cell r="F186">
            <v>5420.9090909090901</v>
          </cell>
          <cell r="G186">
            <v>35778</v>
          </cell>
        </row>
        <row r="187">
          <cell r="A187">
            <v>20081</v>
          </cell>
          <cell r="B187" t="str">
            <v>백강관(KSD-3507)</v>
          </cell>
          <cell r="C187" t="str">
            <v>SPP/65A</v>
          </cell>
          <cell r="D187" t="str">
            <v>M</v>
          </cell>
          <cell r="E187">
            <v>5090</v>
          </cell>
          <cell r="F187">
            <v>4286.6666666666661</v>
          </cell>
          <cell r="G187">
            <v>28292</v>
          </cell>
        </row>
        <row r="188">
          <cell r="A188">
            <v>20082</v>
          </cell>
          <cell r="B188" t="str">
            <v>백강관(KSD-3507)</v>
          </cell>
          <cell r="C188" t="str">
            <v>SPP/50A</v>
          </cell>
          <cell r="D188" t="str">
            <v>M</v>
          </cell>
          <cell r="E188">
            <v>3900</v>
          </cell>
          <cell r="F188">
            <v>3360.454545454545</v>
          </cell>
          <cell r="G188">
            <v>22179</v>
          </cell>
        </row>
        <row r="189">
          <cell r="A189">
            <v>20083</v>
          </cell>
          <cell r="B189" t="str">
            <v>백강관(KSD-3507)</v>
          </cell>
          <cell r="C189" t="str">
            <v>SPP/40A</v>
          </cell>
          <cell r="D189" t="str">
            <v>M</v>
          </cell>
          <cell r="E189">
            <v>2950</v>
          </cell>
          <cell r="F189">
            <v>2451.8181818181815</v>
          </cell>
          <cell r="G189">
            <v>16182</v>
          </cell>
        </row>
        <row r="190">
          <cell r="A190">
            <v>20084</v>
          </cell>
          <cell r="B190" t="str">
            <v>백강관(KSD-3507)</v>
          </cell>
          <cell r="C190" t="str">
            <v>SPP/32A</v>
          </cell>
          <cell r="D190" t="str">
            <v>M</v>
          </cell>
          <cell r="E190">
            <v>2600</v>
          </cell>
          <cell r="F190">
            <v>2132.8787878787875</v>
          </cell>
          <cell r="G190">
            <v>14077</v>
          </cell>
        </row>
        <row r="191">
          <cell r="A191">
            <v>20085</v>
          </cell>
          <cell r="B191" t="str">
            <v>백강관(KSD-3507)</v>
          </cell>
          <cell r="C191" t="str">
            <v>SPP/25A</v>
          </cell>
          <cell r="D191" t="str">
            <v>M</v>
          </cell>
          <cell r="E191">
            <v>2150</v>
          </cell>
          <cell r="F191">
            <v>1766.6666666666665</v>
          </cell>
          <cell r="G191">
            <v>11660</v>
          </cell>
        </row>
        <row r="192">
          <cell r="A192">
            <v>20086</v>
          </cell>
          <cell r="B192" t="str">
            <v>백엘보(용접)</v>
          </cell>
          <cell r="C192" t="str">
            <v>150A</v>
          </cell>
          <cell r="D192" t="str">
            <v>EA</v>
          </cell>
          <cell r="E192">
            <v>12168</v>
          </cell>
          <cell r="F192">
            <v>10140</v>
          </cell>
          <cell r="G192">
            <v>11154</v>
          </cell>
        </row>
        <row r="193">
          <cell r="A193">
            <v>20087</v>
          </cell>
          <cell r="B193" t="str">
            <v>백엘보(용접)</v>
          </cell>
          <cell r="C193" t="str">
            <v>125A</v>
          </cell>
          <cell r="D193" t="str">
            <v>EA</v>
          </cell>
          <cell r="E193">
            <v>7956</v>
          </cell>
          <cell r="F193">
            <v>6629.9999999999991</v>
          </cell>
          <cell r="G193">
            <v>7293</v>
          </cell>
        </row>
        <row r="194">
          <cell r="A194">
            <v>20088</v>
          </cell>
          <cell r="B194" t="str">
            <v>백엘보(용접)</v>
          </cell>
          <cell r="C194" t="str">
            <v>100A</v>
          </cell>
          <cell r="D194" t="str">
            <v>EA</v>
          </cell>
          <cell r="E194">
            <v>7100</v>
          </cell>
          <cell r="F194">
            <v>4095.454545454545</v>
          </cell>
          <cell r="G194">
            <v>4505</v>
          </cell>
        </row>
        <row r="195">
          <cell r="A195">
            <v>20089</v>
          </cell>
          <cell r="B195" t="str">
            <v>백엘보(용접)</v>
          </cell>
          <cell r="C195" t="str">
            <v>80A</v>
          </cell>
          <cell r="D195" t="str">
            <v>EA</v>
          </cell>
          <cell r="E195">
            <v>4607</v>
          </cell>
          <cell r="F195">
            <v>2340</v>
          </cell>
          <cell r="G195">
            <v>2574</v>
          </cell>
        </row>
        <row r="196">
          <cell r="A196">
            <v>20090</v>
          </cell>
          <cell r="B196" t="str">
            <v>백엘보(용접)</v>
          </cell>
          <cell r="C196" t="str">
            <v>65A</v>
          </cell>
          <cell r="D196" t="str">
            <v>EA</v>
          </cell>
          <cell r="E196">
            <v>2760</v>
          </cell>
          <cell r="F196">
            <v>1689.9999999999998</v>
          </cell>
          <cell r="G196">
            <v>1859</v>
          </cell>
        </row>
        <row r="197">
          <cell r="A197">
            <v>20091</v>
          </cell>
          <cell r="B197" t="str">
            <v>백엘보(나사)</v>
          </cell>
          <cell r="C197" t="str">
            <v>50A</v>
          </cell>
          <cell r="D197" t="str">
            <v>EA</v>
          </cell>
          <cell r="E197">
            <v>1794</v>
          </cell>
          <cell r="F197">
            <v>1612.7272727272725</v>
          </cell>
          <cell r="G197">
            <v>1774</v>
          </cell>
        </row>
        <row r="198">
          <cell r="A198">
            <v>20092</v>
          </cell>
          <cell r="B198" t="str">
            <v>백엘보(나사)</v>
          </cell>
          <cell r="C198" t="str">
            <v>40A</v>
          </cell>
          <cell r="D198" t="str">
            <v>EA</v>
          </cell>
          <cell r="E198">
            <v>1236</v>
          </cell>
          <cell r="F198">
            <v>1030</v>
          </cell>
          <cell r="G198">
            <v>1133</v>
          </cell>
        </row>
        <row r="199">
          <cell r="A199">
            <v>20093</v>
          </cell>
          <cell r="B199" t="str">
            <v>백엘보(나사)</v>
          </cell>
          <cell r="C199" t="str">
            <v>32A</v>
          </cell>
          <cell r="D199" t="str">
            <v>EA</v>
          </cell>
          <cell r="E199">
            <v>1041</v>
          </cell>
          <cell r="F199">
            <v>867.27272727272725</v>
          </cell>
          <cell r="G199">
            <v>954</v>
          </cell>
        </row>
        <row r="200">
          <cell r="A200">
            <v>20094</v>
          </cell>
          <cell r="B200" t="str">
            <v>백엘보(나사)</v>
          </cell>
          <cell r="C200" t="str">
            <v>25A</v>
          </cell>
          <cell r="D200" t="str">
            <v>EA</v>
          </cell>
          <cell r="E200">
            <v>1219</v>
          </cell>
          <cell r="F200">
            <v>562.72727272727263</v>
          </cell>
          <cell r="G200">
            <v>619</v>
          </cell>
        </row>
        <row r="201">
          <cell r="A201">
            <v>20095</v>
          </cell>
          <cell r="B201" t="str">
            <v>백티이(용접)</v>
          </cell>
          <cell r="C201" t="str">
            <v>150A</v>
          </cell>
          <cell r="D201" t="str">
            <v>EA</v>
          </cell>
          <cell r="E201">
            <v>14900</v>
          </cell>
          <cell r="F201">
            <v>12155.454545454544</v>
          </cell>
          <cell r="G201">
            <v>13371</v>
          </cell>
        </row>
        <row r="202">
          <cell r="A202">
            <v>20096</v>
          </cell>
          <cell r="B202" t="str">
            <v>백티이(용접)</v>
          </cell>
          <cell r="C202" t="str">
            <v>125A</v>
          </cell>
          <cell r="D202" t="str">
            <v>EA</v>
          </cell>
          <cell r="E202">
            <v>10200</v>
          </cell>
          <cell r="F202">
            <v>7476.363636363636</v>
          </cell>
          <cell r="G202">
            <v>8224</v>
          </cell>
        </row>
        <row r="203">
          <cell r="A203">
            <v>20097</v>
          </cell>
          <cell r="B203" t="str">
            <v>백티이(용접)</v>
          </cell>
          <cell r="C203" t="str">
            <v>100A</v>
          </cell>
          <cell r="D203" t="str">
            <v>EA</v>
          </cell>
          <cell r="E203">
            <v>6250</v>
          </cell>
          <cell r="F203">
            <v>5785.454545454545</v>
          </cell>
          <cell r="G203">
            <v>6364</v>
          </cell>
        </row>
        <row r="204">
          <cell r="A204">
            <v>20098</v>
          </cell>
          <cell r="B204" t="str">
            <v>백티이(용접)</v>
          </cell>
          <cell r="C204" t="str">
            <v>80A</v>
          </cell>
          <cell r="D204" t="str">
            <v>EA</v>
          </cell>
          <cell r="E204">
            <v>4970</v>
          </cell>
          <cell r="F204">
            <v>3497.272727272727</v>
          </cell>
          <cell r="G204">
            <v>3847</v>
          </cell>
        </row>
        <row r="205">
          <cell r="A205">
            <v>20099</v>
          </cell>
          <cell r="B205" t="str">
            <v>백티이(용접)</v>
          </cell>
          <cell r="C205" t="str">
            <v>65A</v>
          </cell>
          <cell r="D205" t="str">
            <v>EA</v>
          </cell>
          <cell r="E205">
            <v>4210</v>
          </cell>
          <cell r="F205">
            <v>2795.454545454545</v>
          </cell>
          <cell r="G205">
            <v>3075</v>
          </cell>
        </row>
        <row r="206">
          <cell r="A206">
            <v>20100</v>
          </cell>
          <cell r="B206" t="str">
            <v>백티이(나사)</v>
          </cell>
          <cell r="C206" t="str">
            <v>50A</v>
          </cell>
          <cell r="D206" t="str">
            <v>EA</v>
          </cell>
          <cell r="E206">
            <v>3790</v>
          </cell>
          <cell r="F206">
            <v>2107.272727272727</v>
          </cell>
          <cell r="G206">
            <v>2318</v>
          </cell>
        </row>
        <row r="207">
          <cell r="A207">
            <v>20101</v>
          </cell>
          <cell r="B207" t="str">
            <v>백티이(나사)</v>
          </cell>
          <cell r="C207" t="str">
            <v>40A</v>
          </cell>
          <cell r="D207" t="str">
            <v>EA</v>
          </cell>
          <cell r="E207">
            <v>2800</v>
          </cell>
          <cell r="F207">
            <v>1440.9090909090908</v>
          </cell>
          <cell r="G207">
            <v>1585</v>
          </cell>
        </row>
        <row r="208">
          <cell r="A208">
            <v>20102</v>
          </cell>
          <cell r="B208" t="str">
            <v>백티이(나사)</v>
          </cell>
          <cell r="C208" t="str">
            <v>32A</v>
          </cell>
          <cell r="D208" t="str">
            <v>EA</v>
          </cell>
          <cell r="E208">
            <v>1980</v>
          </cell>
          <cell r="F208">
            <v>1621.8181818181818</v>
          </cell>
          <cell r="G208">
            <v>1784</v>
          </cell>
        </row>
        <row r="209">
          <cell r="A209">
            <v>20103</v>
          </cell>
          <cell r="B209" t="str">
            <v>백티이(나사)</v>
          </cell>
          <cell r="C209" t="str">
            <v>25A</v>
          </cell>
          <cell r="D209" t="str">
            <v>EA</v>
          </cell>
          <cell r="E209">
            <v>1400</v>
          </cell>
          <cell r="F209">
            <v>780.90909090909088</v>
          </cell>
          <cell r="G209">
            <v>859</v>
          </cell>
        </row>
        <row r="210">
          <cell r="A210">
            <v>20104</v>
          </cell>
          <cell r="B210" t="str">
            <v>백레듀샤(용접)</v>
          </cell>
          <cell r="C210" t="str">
            <v>150A</v>
          </cell>
          <cell r="D210" t="str">
            <v>EA</v>
          </cell>
          <cell r="E210">
            <v>4836</v>
          </cell>
          <cell r="F210">
            <v>4029.9999999999995</v>
          </cell>
          <cell r="G210">
            <v>4433</v>
          </cell>
        </row>
        <row r="211">
          <cell r="A211">
            <v>20105</v>
          </cell>
          <cell r="B211" t="str">
            <v>백레듀샤(용접)</v>
          </cell>
          <cell r="C211" t="str">
            <v>125A</v>
          </cell>
          <cell r="D211" t="str">
            <v>EA</v>
          </cell>
          <cell r="E211">
            <v>3588</v>
          </cell>
          <cell r="F211">
            <v>2989.9999999999995</v>
          </cell>
          <cell r="G211">
            <v>3289</v>
          </cell>
        </row>
        <row r="212">
          <cell r="A212">
            <v>20106</v>
          </cell>
          <cell r="B212" t="str">
            <v>백레듀샤(용접)</v>
          </cell>
          <cell r="C212" t="str">
            <v>100A</v>
          </cell>
          <cell r="D212" t="str">
            <v>EA</v>
          </cell>
          <cell r="E212">
            <v>3680</v>
          </cell>
          <cell r="F212">
            <v>2015.4545454545453</v>
          </cell>
          <cell r="G212">
            <v>2217</v>
          </cell>
        </row>
        <row r="213">
          <cell r="A213">
            <v>20107</v>
          </cell>
          <cell r="B213" t="str">
            <v>백레듀샤(용접)</v>
          </cell>
          <cell r="C213" t="str">
            <v>80A</v>
          </cell>
          <cell r="D213" t="str">
            <v>EA</v>
          </cell>
          <cell r="E213">
            <v>1560</v>
          </cell>
          <cell r="F213">
            <v>1300</v>
          </cell>
          <cell r="G213">
            <v>1430</v>
          </cell>
        </row>
        <row r="214">
          <cell r="A214">
            <v>20108</v>
          </cell>
          <cell r="B214" t="str">
            <v>백레듀샤(용접)</v>
          </cell>
          <cell r="C214" t="str">
            <v>65A</v>
          </cell>
          <cell r="D214" t="str">
            <v>EA</v>
          </cell>
          <cell r="E214">
            <v>2262</v>
          </cell>
          <cell r="F214">
            <v>1052.7272727272727</v>
          </cell>
          <cell r="G214">
            <v>1158</v>
          </cell>
        </row>
        <row r="215">
          <cell r="A215">
            <v>20109</v>
          </cell>
          <cell r="B215" t="str">
            <v>백레듀샤(나사)</v>
          </cell>
          <cell r="C215" t="str">
            <v>50A</v>
          </cell>
          <cell r="D215" t="str">
            <v>EA</v>
          </cell>
          <cell r="E215">
            <v>1950</v>
          </cell>
          <cell r="F215">
            <v>1285.4545454545453</v>
          </cell>
          <cell r="G215">
            <v>1414</v>
          </cell>
        </row>
        <row r="216">
          <cell r="A216">
            <v>20110</v>
          </cell>
          <cell r="B216" t="str">
            <v>백레듀샤(나사)</v>
          </cell>
          <cell r="C216" t="str">
            <v>40A</v>
          </cell>
          <cell r="D216" t="str">
            <v>EA</v>
          </cell>
          <cell r="E216">
            <v>1930</v>
          </cell>
          <cell r="F216">
            <v>802.72727272727263</v>
          </cell>
          <cell r="G216">
            <v>883</v>
          </cell>
        </row>
        <row r="217">
          <cell r="A217">
            <v>20111</v>
          </cell>
          <cell r="B217" t="str">
            <v>백레듀샤(나사)</v>
          </cell>
          <cell r="C217" t="str">
            <v>32A</v>
          </cell>
          <cell r="D217" t="str">
            <v>EA</v>
          </cell>
          <cell r="E217">
            <v>985</v>
          </cell>
          <cell r="F217">
            <v>674.5454545454545</v>
          </cell>
          <cell r="G217">
            <v>742</v>
          </cell>
        </row>
        <row r="218">
          <cell r="A218">
            <v>20112</v>
          </cell>
          <cell r="B218" t="str">
            <v>백레듀샤(나사)</v>
          </cell>
          <cell r="C218" t="str">
            <v>25A</v>
          </cell>
          <cell r="D218" t="str">
            <v>EA</v>
          </cell>
          <cell r="E218">
            <v>660</v>
          </cell>
          <cell r="F218">
            <v>526.36363636363637</v>
          </cell>
          <cell r="G218">
            <v>579</v>
          </cell>
        </row>
        <row r="219">
          <cell r="A219">
            <v>20113</v>
          </cell>
          <cell r="B219" t="str">
            <v>백캡</v>
          </cell>
          <cell r="C219" t="str">
            <v>25A</v>
          </cell>
          <cell r="D219" t="str">
            <v>EA</v>
          </cell>
          <cell r="E219">
            <v>469</v>
          </cell>
          <cell r="F219">
            <v>390.90909090909088</v>
          </cell>
          <cell r="G219">
            <v>430</v>
          </cell>
        </row>
        <row r="220">
          <cell r="A220">
            <v>20114</v>
          </cell>
          <cell r="B220" t="str">
            <v>백캡</v>
          </cell>
          <cell r="C220" t="str">
            <v>32A</v>
          </cell>
          <cell r="D220" t="str">
            <v>EA</v>
          </cell>
        </row>
        <row r="221">
          <cell r="A221">
            <v>20115</v>
          </cell>
          <cell r="B221" t="str">
            <v>백캡</v>
          </cell>
          <cell r="C221" t="str">
            <v>40A</v>
          </cell>
          <cell r="D221" t="str">
            <v>EA</v>
          </cell>
        </row>
        <row r="222">
          <cell r="A222">
            <v>20116</v>
          </cell>
          <cell r="B222" t="str">
            <v>백캡</v>
          </cell>
          <cell r="C222" t="str">
            <v>50A</v>
          </cell>
          <cell r="D222" t="str">
            <v>EA</v>
          </cell>
        </row>
        <row r="223">
          <cell r="A223">
            <v>20117</v>
          </cell>
          <cell r="B223" t="str">
            <v>유니온</v>
          </cell>
          <cell r="C223" t="str">
            <v>25A</v>
          </cell>
          <cell r="D223" t="str">
            <v>EA</v>
          </cell>
          <cell r="E223">
            <v>2261</v>
          </cell>
          <cell r="F223">
            <v>1884.5454545454545</v>
          </cell>
          <cell r="G223">
            <v>2073</v>
          </cell>
        </row>
        <row r="224">
          <cell r="A224">
            <v>20118</v>
          </cell>
          <cell r="B224" t="str">
            <v>감압밸브</v>
          </cell>
          <cell r="C224" t="str">
            <v>40A</v>
          </cell>
          <cell r="D224" t="str">
            <v>EA</v>
          </cell>
          <cell r="E224">
            <v>12000</v>
          </cell>
          <cell r="F224">
            <v>6000</v>
          </cell>
        </row>
        <row r="225">
          <cell r="A225">
            <v>20119</v>
          </cell>
          <cell r="B225" t="str">
            <v>관보온재</v>
          </cell>
          <cell r="C225" t="str">
            <v>150A*20T</v>
          </cell>
          <cell r="D225" t="str">
            <v>M</v>
          </cell>
          <cell r="E225">
            <v>4010</v>
          </cell>
          <cell r="F225">
            <v>4050</v>
          </cell>
        </row>
        <row r="226">
          <cell r="A226">
            <v>20120</v>
          </cell>
          <cell r="B226" t="str">
            <v>관보온재</v>
          </cell>
          <cell r="C226" t="str">
            <v>125A*20T</v>
          </cell>
          <cell r="D226" t="str">
            <v>M</v>
          </cell>
          <cell r="E226">
            <v>3860</v>
          </cell>
          <cell r="F226">
            <v>3050</v>
          </cell>
        </row>
        <row r="227">
          <cell r="A227">
            <v>20121</v>
          </cell>
          <cell r="B227" t="str">
            <v>관보온재</v>
          </cell>
          <cell r="C227" t="str">
            <v>100A*20T</v>
          </cell>
          <cell r="D227" t="str">
            <v>M</v>
          </cell>
          <cell r="E227">
            <v>3681</v>
          </cell>
          <cell r="F227">
            <v>2360</v>
          </cell>
        </row>
        <row r="228">
          <cell r="A228">
            <v>20122</v>
          </cell>
          <cell r="B228" t="str">
            <v>관보온재</v>
          </cell>
          <cell r="C228" t="str">
            <v>80A*20T</v>
          </cell>
          <cell r="D228" t="str">
            <v>M</v>
          </cell>
          <cell r="E228">
            <v>3420</v>
          </cell>
          <cell r="F228">
            <v>1835</v>
          </cell>
        </row>
        <row r="229">
          <cell r="A229">
            <v>20123</v>
          </cell>
          <cell r="B229" t="str">
            <v>관보온재</v>
          </cell>
          <cell r="C229" t="str">
            <v>65A*20T</v>
          </cell>
          <cell r="D229" t="str">
            <v>M</v>
          </cell>
          <cell r="E229">
            <v>2794</v>
          </cell>
          <cell r="F229">
            <v>1660</v>
          </cell>
        </row>
        <row r="230">
          <cell r="A230">
            <v>20124</v>
          </cell>
          <cell r="B230" t="str">
            <v>관보온재</v>
          </cell>
          <cell r="C230" t="str">
            <v>50A*20T</v>
          </cell>
          <cell r="D230" t="str">
            <v>M</v>
          </cell>
          <cell r="E230">
            <v>2451</v>
          </cell>
          <cell r="F230">
            <v>1335</v>
          </cell>
        </row>
        <row r="231">
          <cell r="A231">
            <v>20125</v>
          </cell>
          <cell r="B231" t="str">
            <v>관보온재</v>
          </cell>
          <cell r="C231" t="str">
            <v>40A*20T</v>
          </cell>
          <cell r="D231" t="str">
            <v>M</v>
          </cell>
          <cell r="E231">
            <v>2137</v>
          </cell>
          <cell r="F231">
            <v>1130</v>
          </cell>
        </row>
        <row r="232">
          <cell r="A232">
            <v>20126</v>
          </cell>
          <cell r="B232" t="str">
            <v>관보온재</v>
          </cell>
          <cell r="C232" t="str">
            <v>32A*20T</v>
          </cell>
          <cell r="D232" t="str">
            <v>M</v>
          </cell>
          <cell r="E232">
            <v>2045</v>
          </cell>
          <cell r="F232">
            <v>1030</v>
          </cell>
        </row>
        <row r="233">
          <cell r="A233">
            <v>20127</v>
          </cell>
          <cell r="B233" t="str">
            <v>관보온재</v>
          </cell>
          <cell r="C233" t="str">
            <v>25A*20T</v>
          </cell>
          <cell r="D233" t="str">
            <v>M</v>
          </cell>
          <cell r="E233">
            <v>1893</v>
          </cell>
          <cell r="F233">
            <v>930</v>
          </cell>
        </row>
        <row r="234">
          <cell r="A234">
            <v>20128</v>
          </cell>
          <cell r="B234" t="str">
            <v>알람밸브</v>
          </cell>
          <cell r="C234" t="str">
            <v>150A</v>
          </cell>
          <cell r="D234" t="str">
            <v>SET</v>
          </cell>
          <cell r="E234">
            <v>400000</v>
          </cell>
          <cell r="F234">
            <v>230000</v>
          </cell>
        </row>
        <row r="235">
          <cell r="A235">
            <v>20129</v>
          </cell>
          <cell r="B235" t="str">
            <v>알람밸브</v>
          </cell>
          <cell r="C235" t="str">
            <v>125A</v>
          </cell>
          <cell r="D235" t="str">
            <v>SET</v>
          </cell>
        </row>
        <row r="236">
          <cell r="A236">
            <v>20130</v>
          </cell>
          <cell r="B236" t="str">
            <v>알람밸브</v>
          </cell>
          <cell r="C236" t="str">
            <v>100A</v>
          </cell>
          <cell r="D236" t="str">
            <v>SET</v>
          </cell>
          <cell r="E236">
            <v>320000</v>
          </cell>
          <cell r="F236">
            <v>200000</v>
          </cell>
        </row>
        <row r="237">
          <cell r="A237">
            <v>20131</v>
          </cell>
          <cell r="B237" t="str">
            <v>알람밸브</v>
          </cell>
          <cell r="C237" t="str">
            <v>80A</v>
          </cell>
          <cell r="D237" t="str">
            <v>SET</v>
          </cell>
          <cell r="E237">
            <v>280000</v>
          </cell>
          <cell r="F237">
            <v>0</v>
          </cell>
        </row>
        <row r="238">
          <cell r="A238">
            <v>20132</v>
          </cell>
          <cell r="B238" t="str">
            <v>알람밸브</v>
          </cell>
          <cell r="C238" t="str">
            <v>65A</v>
          </cell>
          <cell r="D238" t="str">
            <v>SET</v>
          </cell>
          <cell r="E238">
            <v>200000</v>
          </cell>
          <cell r="F238">
            <v>0</v>
          </cell>
        </row>
        <row r="239">
          <cell r="A239">
            <v>20133</v>
          </cell>
          <cell r="B239" t="str">
            <v>프리액션밸브</v>
          </cell>
          <cell r="C239" t="str">
            <v>150A</v>
          </cell>
          <cell r="D239" t="str">
            <v>SET</v>
          </cell>
          <cell r="E239">
            <v>970000</v>
          </cell>
          <cell r="F239">
            <v>420000</v>
          </cell>
        </row>
        <row r="240">
          <cell r="A240">
            <v>20134</v>
          </cell>
          <cell r="B240" t="str">
            <v>프리액션밸브</v>
          </cell>
          <cell r="C240" t="str">
            <v>125A</v>
          </cell>
          <cell r="D240" t="str">
            <v>SET</v>
          </cell>
          <cell r="F240">
            <v>0</v>
          </cell>
        </row>
        <row r="241">
          <cell r="A241">
            <v>20135</v>
          </cell>
          <cell r="B241" t="str">
            <v>프리액션밸브</v>
          </cell>
          <cell r="C241" t="str">
            <v>100A</v>
          </cell>
          <cell r="D241" t="str">
            <v>SET</v>
          </cell>
          <cell r="E241">
            <v>869000</v>
          </cell>
          <cell r="F241">
            <v>380000</v>
          </cell>
        </row>
        <row r="242">
          <cell r="A242">
            <v>20136</v>
          </cell>
          <cell r="B242" t="str">
            <v>프리액션밸브</v>
          </cell>
          <cell r="C242" t="str">
            <v>80A</v>
          </cell>
          <cell r="D242" t="str">
            <v>SET</v>
          </cell>
          <cell r="E242">
            <v>790000</v>
          </cell>
          <cell r="F242">
            <v>360000</v>
          </cell>
        </row>
        <row r="243">
          <cell r="A243">
            <v>20137</v>
          </cell>
          <cell r="B243" t="str">
            <v>프리액션밸브</v>
          </cell>
          <cell r="C243" t="str">
            <v>65A</v>
          </cell>
          <cell r="D243" t="str">
            <v>SET</v>
          </cell>
        </row>
        <row r="244">
          <cell r="A244">
            <v>20138</v>
          </cell>
          <cell r="B244" t="str">
            <v>TEST V/V함</v>
          </cell>
          <cell r="C244" t="str">
            <v>500*300*180</v>
          </cell>
          <cell r="D244" t="str">
            <v>SET</v>
          </cell>
          <cell r="E244">
            <v>55000</v>
          </cell>
          <cell r="F244">
            <v>43000</v>
          </cell>
        </row>
        <row r="245">
          <cell r="A245">
            <v>20139</v>
          </cell>
          <cell r="B245" t="str">
            <v>순간유량계(일반)</v>
          </cell>
          <cell r="C245" t="str">
            <v>150A</v>
          </cell>
          <cell r="D245" t="str">
            <v>EA</v>
          </cell>
          <cell r="F245">
            <v>0</v>
          </cell>
        </row>
        <row r="246">
          <cell r="A246">
            <v>20140</v>
          </cell>
          <cell r="B246" t="str">
            <v>순간유량계(일반)</v>
          </cell>
          <cell r="C246" t="str">
            <v>125A</v>
          </cell>
          <cell r="D246" t="str">
            <v>EA</v>
          </cell>
        </row>
        <row r="247">
          <cell r="A247">
            <v>20141</v>
          </cell>
          <cell r="B247" t="str">
            <v>순간유량계(일반)</v>
          </cell>
          <cell r="C247" t="str">
            <v>100A</v>
          </cell>
          <cell r="D247" t="str">
            <v>EA</v>
          </cell>
        </row>
        <row r="248">
          <cell r="A248">
            <v>20142</v>
          </cell>
          <cell r="B248" t="str">
            <v>순간유량계(일반)</v>
          </cell>
          <cell r="C248" t="str">
            <v>80A</v>
          </cell>
          <cell r="D248" t="str">
            <v>EA</v>
          </cell>
          <cell r="E248">
            <v>21000</v>
          </cell>
          <cell r="F248">
            <v>14000</v>
          </cell>
        </row>
        <row r="249">
          <cell r="A249">
            <v>20143</v>
          </cell>
          <cell r="B249" t="str">
            <v>순간유량계(일반)</v>
          </cell>
          <cell r="C249" t="str">
            <v>65A</v>
          </cell>
          <cell r="D249" t="str">
            <v>EA</v>
          </cell>
          <cell r="E249">
            <v>19500</v>
          </cell>
          <cell r="F249">
            <v>13000</v>
          </cell>
        </row>
        <row r="250">
          <cell r="A250">
            <v>20144</v>
          </cell>
          <cell r="B250" t="str">
            <v>순간유량계(일반)</v>
          </cell>
          <cell r="C250" t="str">
            <v>50A</v>
          </cell>
          <cell r="D250" t="str">
            <v>EA</v>
          </cell>
          <cell r="E250">
            <v>18000</v>
          </cell>
          <cell r="F250">
            <v>12000</v>
          </cell>
        </row>
        <row r="251">
          <cell r="A251">
            <v>20145</v>
          </cell>
          <cell r="B251" t="str">
            <v>순간유량계(일반)</v>
          </cell>
          <cell r="C251" t="str">
            <v>40A</v>
          </cell>
          <cell r="D251" t="str">
            <v>EA</v>
          </cell>
          <cell r="E251">
            <v>16500</v>
          </cell>
          <cell r="F251">
            <v>11000</v>
          </cell>
        </row>
        <row r="252">
          <cell r="A252">
            <v>20146</v>
          </cell>
          <cell r="B252" t="str">
            <v>SP헤드</v>
          </cell>
          <cell r="C252" t="str">
            <v>72℃ 15A상향</v>
          </cell>
          <cell r="D252" t="str">
            <v>EA</v>
          </cell>
          <cell r="E252">
            <v>10000</v>
          </cell>
          <cell r="F252">
            <v>2500</v>
          </cell>
        </row>
        <row r="253">
          <cell r="A253">
            <v>20147</v>
          </cell>
          <cell r="B253" t="str">
            <v>SP헤드</v>
          </cell>
          <cell r="C253" t="str">
            <v>72℃ 15A측벽</v>
          </cell>
          <cell r="D253" t="str">
            <v>EA</v>
          </cell>
          <cell r="E253">
            <v>10000</v>
          </cell>
          <cell r="F253">
            <v>3500</v>
          </cell>
        </row>
        <row r="254">
          <cell r="A254">
            <v>20148</v>
          </cell>
          <cell r="B254" t="str">
            <v>SP헤드</v>
          </cell>
          <cell r="C254" t="str">
            <v>105℃ 15A상향</v>
          </cell>
          <cell r="D254" t="str">
            <v>EA</v>
          </cell>
          <cell r="E254">
            <v>12000</v>
          </cell>
          <cell r="F254">
            <v>4500</v>
          </cell>
        </row>
        <row r="255">
          <cell r="A255">
            <v>20149</v>
          </cell>
          <cell r="B255" t="str">
            <v>SP헤드</v>
          </cell>
          <cell r="C255" t="str">
            <v>72℃ 15A하향</v>
          </cell>
          <cell r="D255" t="str">
            <v>EA</v>
          </cell>
          <cell r="E255">
            <v>10000</v>
          </cell>
          <cell r="F255">
            <v>2500</v>
          </cell>
        </row>
        <row r="256">
          <cell r="A256">
            <v>20150</v>
          </cell>
          <cell r="B256" t="str">
            <v>SP헤드</v>
          </cell>
          <cell r="C256" t="str">
            <v>105℃ 15A하향</v>
          </cell>
          <cell r="D256" t="str">
            <v>EA</v>
          </cell>
          <cell r="E256">
            <v>12000</v>
          </cell>
          <cell r="F256">
            <v>4500</v>
          </cell>
        </row>
        <row r="257">
          <cell r="A257">
            <v>20151</v>
          </cell>
          <cell r="B257" t="str">
            <v>백니쁠</v>
          </cell>
          <cell r="C257" t="str">
            <v>100A</v>
          </cell>
          <cell r="D257" t="str">
            <v>EA</v>
          </cell>
          <cell r="E257">
            <v>4500</v>
          </cell>
          <cell r="F257">
            <v>4270</v>
          </cell>
        </row>
        <row r="258">
          <cell r="A258">
            <v>20152</v>
          </cell>
          <cell r="B258" t="str">
            <v>백니쁠</v>
          </cell>
          <cell r="C258" t="str">
            <v>80A</v>
          </cell>
          <cell r="D258" t="str">
            <v>EA</v>
          </cell>
        </row>
        <row r="259">
          <cell r="A259">
            <v>20153</v>
          </cell>
          <cell r="B259" t="str">
            <v>백니쁠</v>
          </cell>
          <cell r="C259" t="str">
            <v>65A</v>
          </cell>
          <cell r="D259" t="str">
            <v>EA</v>
          </cell>
          <cell r="F259">
            <v>2144</v>
          </cell>
        </row>
        <row r="260">
          <cell r="A260">
            <v>20154</v>
          </cell>
          <cell r="B260" t="str">
            <v>백니쁠</v>
          </cell>
          <cell r="C260" t="str">
            <v>50A</v>
          </cell>
          <cell r="D260" t="str">
            <v>EA</v>
          </cell>
          <cell r="E260">
            <v>1560</v>
          </cell>
          <cell r="F260">
            <v>1060</v>
          </cell>
        </row>
        <row r="261">
          <cell r="A261">
            <v>20155</v>
          </cell>
          <cell r="B261" t="str">
            <v>백니쁠</v>
          </cell>
          <cell r="C261" t="str">
            <v>40A</v>
          </cell>
          <cell r="D261" t="str">
            <v>EA</v>
          </cell>
          <cell r="E261">
            <v>1390</v>
          </cell>
          <cell r="F261">
            <v>830</v>
          </cell>
        </row>
        <row r="262">
          <cell r="A262">
            <v>20156</v>
          </cell>
          <cell r="B262" t="str">
            <v>백니쁠</v>
          </cell>
          <cell r="C262" t="str">
            <v>32A</v>
          </cell>
          <cell r="D262" t="str">
            <v>EA</v>
          </cell>
          <cell r="E262">
            <v>987</v>
          </cell>
          <cell r="F262">
            <v>640</v>
          </cell>
        </row>
        <row r="263">
          <cell r="A263">
            <v>20157</v>
          </cell>
          <cell r="B263" t="str">
            <v>백니쁠</v>
          </cell>
          <cell r="C263" t="str">
            <v>25A</v>
          </cell>
          <cell r="D263" t="str">
            <v>EA</v>
          </cell>
          <cell r="E263">
            <v>620</v>
          </cell>
          <cell r="F263">
            <v>480</v>
          </cell>
        </row>
        <row r="264">
          <cell r="A264">
            <v>20158</v>
          </cell>
          <cell r="B264" t="str">
            <v>완강기(걸이)</v>
          </cell>
          <cell r="C264" t="str">
            <v>3층용</v>
          </cell>
          <cell r="D264" t="str">
            <v>EA</v>
          </cell>
          <cell r="E264">
            <v>175000</v>
          </cell>
          <cell r="F264">
            <v>85000</v>
          </cell>
        </row>
        <row r="265">
          <cell r="A265">
            <v>20159</v>
          </cell>
          <cell r="B265" t="str">
            <v>완강기(걸이)</v>
          </cell>
          <cell r="C265" t="str">
            <v>4층용</v>
          </cell>
          <cell r="D265" t="str">
            <v>EA</v>
          </cell>
          <cell r="E265">
            <v>195000</v>
          </cell>
          <cell r="F265">
            <v>90000</v>
          </cell>
        </row>
        <row r="266">
          <cell r="A266">
            <v>20160</v>
          </cell>
          <cell r="B266" t="str">
            <v>완강기(걸이)</v>
          </cell>
          <cell r="C266" t="str">
            <v>5층용</v>
          </cell>
          <cell r="D266" t="str">
            <v>EA</v>
          </cell>
          <cell r="E266">
            <v>215000</v>
          </cell>
          <cell r="F266">
            <v>97500</v>
          </cell>
        </row>
        <row r="267">
          <cell r="A267">
            <v>20161</v>
          </cell>
          <cell r="B267" t="str">
            <v>완강기(걸이)</v>
          </cell>
          <cell r="C267" t="str">
            <v>6층용</v>
          </cell>
          <cell r="D267" t="str">
            <v>EA</v>
          </cell>
          <cell r="E267">
            <v>225000</v>
          </cell>
          <cell r="F267">
            <v>105000</v>
          </cell>
        </row>
        <row r="268">
          <cell r="A268">
            <v>20162</v>
          </cell>
          <cell r="B268" t="str">
            <v>알루미늄밴드</v>
          </cell>
          <cell r="C268" t="str">
            <v>25MM</v>
          </cell>
          <cell r="D268" t="str">
            <v>M</v>
          </cell>
          <cell r="E268">
            <v>3000</v>
          </cell>
          <cell r="F268">
            <v>2600</v>
          </cell>
        </row>
        <row r="269">
          <cell r="A269">
            <v>20163</v>
          </cell>
          <cell r="B269" t="str">
            <v>옥내소화전주펌프</v>
          </cell>
          <cell r="C269" t="str">
            <v>7.5HP/4S/200LPM/52M/50A</v>
          </cell>
          <cell r="D269" t="str">
            <v>대</v>
          </cell>
          <cell r="E269">
            <v>1025700</v>
          </cell>
          <cell r="F269">
            <v>789000</v>
          </cell>
        </row>
        <row r="270">
          <cell r="A270">
            <v>20164</v>
          </cell>
          <cell r="B270" t="str">
            <v>옥내소화전보조펌프</v>
          </cell>
          <cell r="C270" t="str">
            <v>3HP/60LPM/52M/40A</v>
          </cell>
          <cell r="D270" t="str">
            <v>대</v>
          </cell>
          <cell r="E270">
            <v>430300</v>
          </cell>
          <cell r="F270">
            <v>331000</v>
          </cell>
        </row>
        <row r="271">
          <cell r="A271">
            <v>20165</v>
          </cell>
          <cell r="B271" t="str">
            <v>SP주펌프</v>
          </cell>
          <cell r="D271" t="str">
            <v>대</v>
          </cell>
        </row>
        <row r="272">
          <cell r="A272">
            <v>20166</v>
          </cell>
          <cell r="B272" t="str">
            <v>SP보조펌프</v>
          </cell>
          <cell r="D272" t="str">
            <v>대</v>
          </cell>
        </row>
        <row r="273">
          <cell r="A273">
            <v>20167</v>
          </cell>
          <cell r="B273" t="str">
            <v>펌프방진(OSM+BMB)</v>
          </cell>
          <cell r="D273" t="str">
            <v>SET</v>
          </cell>
          <cell r="E273">
            <v>136500</v>
          </cell>
          <cell r="F273">
            <v>105000</v>
          </cell>
        </row>
        <row r="274">
          <cell r="A274">
            <v>20168</v>
          </cell>
          <cell r="B274" t="str">
            <v>소화기받침대</v>
          </cell>
          <cell r="C274" t="str">
            <v>3.3KG</v>
          </cell>
          <cell r="D274" t="str">
            <v>EA</v>
          </cell>
          <cell r="E274">
            <v>5000</v>
          </cell>
          <cell r="F274">
            <v>3000</v>
          </cell>
        </row>
        <row r="275">
          <cell r="A275">
            <v>20169</v>
          </cell>
          <cell r="B275" t="str">
            <v>PIPE HANGER</v>
          </cell>
          <cell r="C275" t="str">
            <v>80A</v>
          </cell>
          <cell r="D275" t="str">
            <v>EA</v>
          </cell>
          <cell r="E275">
            <v>1300</v>
          </cell>
          <cell r="F275">
            <v>1000</v>
          </cell>
        </row>
        <row r="276">
          <cell r="A276">
            <v>20170</v>
          </cell>
          <cell r="B276" t="str">
            <v>PIPE HANGER</v>
          </cell>
          <cell r="C276" t="str">
            <v>65A</v>
          </cell>
          <cell r="D276" t="str">
            <v>EA</v>
          </cell>
          <cell r="E276">
            <v>1040</v>
          </cell>
          <cell r="F276">
            <v>800</v>
          </cell>
        </row>
        <row r="277">
          <cell r="A277">
            <v>20171</v>
          </cell>
          <cell r="B277" t="str">
            <v>PIPE HANGER</v>
          </cell>
          <cell r="C277" t="str">
            <v>50A</v>
          </cell>
          <cell r="D277" t="str">
            <v>EA</v>
          </cell>
          <cell r="E277">
            <v>910</v>
          </cell>
          <cell r="F277">
            <v>700</v>
          </cell>
        </row>
        <row r="278">
          <cell r="A278">
            <v>20172</v>
          </cell>
          <cell r="B278" t="str">
            <v>PIPE HANGER</v>
          </cell>
          <cell r="C278" t="str">
            <v>40A</v>
          </cell>
          <cell r="D278" t="str">
            <v>EA</v>
          </cell>
          <cell r="E278">
            <v>780</v>
          </cell>
          <cell r="F278">
            <v>600</v>
          </cell>
        </row>
        <row r="279">
          <cell r="A279">
            <v>20173</v>
          </cell>
          <cell r="B279" t="str">
            <v>PIPE HANGER</v>
          </cell>
          <cell r="C279" t="str">
            <v>32A</v>
          </cell>
          <cell r="D279" t="str">
            <v>EA</v>
          </cell>
          <cell r="E279">
            <v>650</v>
          </cell>
          <cell r="F279">
            <v>500</v>
          </cell>
        </row>
        <row r="280">
          <cell r="A280">
            <v>20174</v>
          </cell>
          <cell r="B280" t="str">
            <v>PIPE HANGER</v>
          </cell>
          <cell r="C280" t="str">
            <v>25A</v>
          </cell>
          <cell r="D280" t="str">
            <v>EA</v>
          </cell>
          <cell r="E280">
            <v>520</v>
          </cell>
          <cell r="F280">
            <v>400</v>
          </cell>
        </row>
        <row r="281">
          <cell r="A281">
            <v>20175</v>
          </cell>
          <cell r="B281" t="str">
            <v>U볼트/너트</v>
          </cell>
          <cell r="C281" t="str">
            <v>200A</v>
          </cell>
          <cell r="D281" t="str">
            <v>EA</v>
          </cell>
        </row>
        <row r="282">
          <cell r="A282">
            <v>20176</v>
          </cell>
          <cell r="B282" t="str">
            <v>U볼트/너트</v>
          </cell>
          <cell r="C282" t="str">
            <v>150A</v>
          </cell>
          <cell r="D282" t="str">
            <v>EA</v>
          </cell>
        </row>
        <row r="283">
          <cell r="A283">
            <v>20177</v>
          </cell>
          <cell r="B283" t="str">
            <v>U볼트/너트</v>
          </cell>
          <cell r="C283" t="str">
            <v>125A</v>
          </cell>
          <cell r="D283" t="str">
            <v>EA</v>
          </cell>
        </row>
        <row r="284">
          <cell r="A284">
            <v>20178</v>
          </cell>
          <cell r="B284" t="str">
            <v>U볼트/너트</v>
          </cell>
          <cell r="C284" t="str">
            <v>100A</v>
          </cell>
          <cell r="D284" t="str">
            <v>EA</v>
          </cell>
          <cell r="E284">
            <v>367</v>
          </cell>
        </row>
        <row r="285">
          <cell r="A285">
            <v>20179</v>
          </cell>
          <cell r="B285" t="str">
            <v>U볼트/너트</v>
          </cell>
          <cell r="C285" t="str">
            <v>80A</v>
          </cell>
          <cell r="D285" t="str">
            <v>EA</v>
          </cell>
          <cell r="E285">
            <v>258</v>
          </cell>
        </row>
        <row r="286">
          <cell r="A286">
            <v>20180</v>
          </cell>
          <cell r="B286" t="str">
            <v>U볼트/너트</v>
          </cell>
          <cell r="C286" t="str">
            <v>65A</v>
          </cell>
          <cell r="D286" t="str">
            <v>EA</v>
          </cell>
          <cell r="E286">
            <v>165</v>
          </cell>
        </row>
        <row r="287">
          <cell r="A287">
            <v>20181</v>
          </cell>
          <cell r="B287" t="str">
            <v>U볼트/너트</v>
          </cell>
          <cell r="C287" t="str">
            <v>50A</v>
          </cell>
          <cell r="D287" t="str">
            <v>EA</v>
          </cell>
          <cell r="E287">
            <v>139</v>
          </cell>
        </row>
        <row r="288">
          <cell r="A288">
            <v>20182</v>
          </cell>
          <cell r="B288" t="str">
            <v>볼트/너트</v>
          </cell>
          <cell r="C288" t="str">
            <v>M16*65L</v>
          </cell>
          <cell r="D288" t="str">
            <v>EA</v>
          </cell>
          <cell r="E288">
            <v>450</v>
          </cell>
          <cell r="F288">
            <v>190</v>
          </cell>
        </row>
        <row r="289">
          <cell r="A289">
            <v>20183</v>
          </cell>
          <cell r="B289" t="str">
            <v>압력탱크</v>
          </cell>
          <cell r="C289" t="str">
            <v>100L</v>
          </cell>
          <cell r="D289" t="str">
            <v>EA</v>
          </cell>
          <cell r="E289">
            <v>350000</v>
          </cell>
          <cell r="F289">
            <v>190000</v>
          </cell>
        </row>
        <row r="290">
          <cell r="A290">
            <v>20184</v>
          </cell>
          <cell r="B290" t="str">
            <v>CO2소화기</v>
          </cell>
          <cell r="C290" t="str">
            <v>50L/B</v>
          </cell>
          <cell r="D290" t="str">
            <v>EA</v>
          </cell>
          <cell r="E290">
            <v>480000</v>
          </cell>
          <cell r="F290">
            <v>300000</v>
          </cell>
        </row>
        <row r="291">
          <cell r="A291">
            <v>20185</v>
          </cell>
          <cell r="B291" t="str">
            <v>CO2소화기</v>
          </cell>
          <cell r="C291" t="str">
            <v>15L/B</v>
          </cell>
          <cell r="D291" t="str">
            <v>EA</v>
          </cell>
          <cell r="E291">
            <v>210000</v>
          </cell>
          <cell r="F291">
            <v>85000</v>
          </cell>
        </row>
        <row r="292">
          <cell r="A292">
            <v>20186</v>
          </cell>
          <cell r="B292" t="str">
            <v>CO2소화기</v>
          </cell>
          <cell r="C292" t="str">
            <v>10L/B</v>
          </cell>
          <cell r="D292" t="str">
            <v>EA</v>
          </cell>
          <cell r="E292">
            <v>165000</v>
          </cell>
          <cell r="F292">
            <v>75000</v>
          </cell>
        </row>
        <row r="293">
          <cell r="A293">
            <v>20187</v>
          </cell>
          <cell r="B293" t="str">
            <v>CO2소화기</v>
          </cell>
          <cell r="C293" t="str">
            <v>5L/B</v>
          </cell>
          <cell r="D293" t="str">
            <v>EA</v>
          </cell>
        </row>
        <row r="294">
          <cell r="A294">
            <v>20188</v>
          </cell>
          <cell r="B294" t="str">
            <v>하론소화기</v>
          </cell>
          <cell r="C294" t="str">
            <v>68KG</v>
          </cell>
          <cell r="D294" t="str">
            <v>EA</v>
          </cell>
        </row>
        <row r="295">
          <cell r="A295">
            <v>20189</v>
          </cell>
          <cell r="B295" t="str">
            <v>하론소화기</v>
          </cell>
          <cell r="C295" t="str">
            <v>46KG</v>
          </cell>
          <cell r="D295" t="str">
            <v>EA</v>
          </cell>
        </row>
        <row r="296">
          <cell r="A296">
            <v>20190</v>
          </cell>
          <cell r="B296" t="str">
            <v>하론소화기</v>
          </cell>
          <cell r="C296" t="str">
            <v>23KG</v>
          </cell>
          <cell r="D296" t="str">
            <v>EA</v>
          </cell>
        </row>
        <row r="297">
          <cell r="A297">
            <v>20191</v>
          </cell>
          <cell r="B297" t="str">
            <v>하론소화기</v>
          </cell>
          <cell r="C297" t="str">
            <v>6.8KG</v>
          </cell>
          <cell r="D297" t="str">
            <v>EA</v>
          </cell>
        </row>
        <row r="298">
          <cell r="A298">
            <v>20192</v>
          </cell>
          <cell r="B298" t="str">
            <v>하론소화기</v>
          </cell>
          <cell r="C298" t="str">
            <v>4.5KG</v>
          </cell>
          <cell r="D298" t="str">
            <v>EA</v>
          </cell>
        </row>
        <row r="299">
          <cell r="A299">
            <v>20193</v>
          </cell>
          <cell r="B299" t="str">
            <v>하론소화기</v>
          </cell>
          <cell r="C299" t="str">
            <v>3.0KG</v>
          </cell>
          <cell r="D299" t="str">
            <v>EA</v>
          </cell>
          <cell r="E299">
            <v>150000</v>
          </cell>
          <cell r="F299">
            <v>70000</v>
          </cell>
        </row>
        <row r="300">
          <cell r="A300">
            <v>20194</v>
          </cell>
          <cell r="B300" t="str">
            <v>하론소화기</v>
          </cell>
          <cell r="C300" t="str">
            <v>2.0KG</v>
          </cell>
          <cell r="D300" t="str">
            <v>EA</v>
          </cell>
        </row>
        <row r="301">
          <cell r="A301">
            <v>20195</v>
          </cell>
          <cell r="B301" t="str">
            <v>하론소화기</v>
          </cell>
          <cell r="C301" t="str">
            <v>1.0KG</v>
          </cell>
          <cell r="D301" t="str">
            <v>EA</v>
          </cell>
        </row>
        <row r="302">
          <cell r="A302">
            <v>20196</v>
          </cell>
          <cell r="B302" t="str">
            <v>물올림탱크</v>
          </cell>
          <cell r="C302" t="str">
            <v>100L</v>
          </cell>
          <cell r="D302" t="str">
            <v>EA</v>
          </cell>
          <cell r="E302">
            <v>215000</v>
          </cell>
          <cell r="F302">
            <v>85000</v>
          </cell>
        </row>
        <row r="303">
          <cell r="A303">
            <v>20197</v>
          </cell>
          <cell r="B303" t="str">
            <v>살수헤드</v>
          </cell>
          <cell r="C303" t="str">
            <v>15A</v>
          </cell>
          <cell r="D303" t="str">
            <v>EA</v>
          </cell>
          <cell r="E303">
            <v>7000</v>
          </cell>
          <cell r="F303">
            <v>4000</v>
          </cell>
        </row>
        <row r="304">
          <cell r="A304">
            <v>20198</v>
          </cell>
          <cell r="B304" t="str">
            <v>살수헤드</v>
          </cell>
          <cell r="C304" t="str">
            <v>20A</v>
          </cell>
          <cell r="D304" t="str">
            <v>EA</v>
          </cell>
          <cell r="E304">
            <v>9000</v>
          </cell>
          <cell r="F304">
            <v>4500</v>
          </cell>
        </row>
        <row r="305">
          <cell r="A305">
            <v>20199</v>
          </cell>
          <cell r="B305" t="str">
            <v>앵글</v>
          </cell>
          <cell r="C305" t="str">
            <v>40MM*5T</v>
          </cell>
          <cell r="D305" t="str">
            <v>M</v>
          </cell>
          <cell r="E305">
            <v>1419.6</v>
          </cell>
          <cell r="F305">
            <v>1092</v>
          </cell>
        </row>
        <row r="306">
          <cell r="A306">
            <v>20200</v>
          </cell>
          <cell r="B306" t="str">
            <v>셋트앙카</v>
          </cell>
          <cell r="C306" t="str">
            <v>3/8"</v>
          </cell>
          <cell r="D306" t="str">
            <v>EA</v>
          </cell>
          <cell r="E306">
            <v>117</v>
          </cell>
          <cell r="F306">
            <v>90</v>
          </cell>
        </row>
        <row r="307">
          <cell r="A307">
            <v>20201</v>
          </cell>
          <cell r="B307" t="str">
            <v>전산볼트</v>
          </cell>
          <cell r="C307" t="str">
            <v>1M</v>
          </cell>
          <cell r="D307" t="str">
            <v>EA</v>
          </cell>
          <cell r="E307">
            <v>1300</v>
          </cell>
          <cell r="F307">
            <v>1000</v>
          </cell>
        </row>
        <row r="308">
          <cell r="A308">
            <v>20202</v>
          </cell>
          <cell r="B308" t="str">
            <v>보온테이프</v>
          </cell>
          <cell r="C308" t="str">
            <v>적색</v>
          </cell>
          <cell r="D308" t="str">
            <v>EA</v>
          </cell>
          <cell r="E308">
            <v>700</v>
          </cell>
        </row>
        <row r="309">
          <cell r="A309">
            <v>20203</v>
          </cell>
          <cell r="B309" t="str">
            <v>방열복, 공기호흡기</v>
          </cell>
          <cell r="C309" t="str">
            <v>SAS500/#UPS-84</v>
          </cell>
          <cell r="D309" t="str">
            <v>SET</v>
          </cell>
          <cell r="E309">
            <v>2707000</v>
          </cell>
          <cell r="F309">
            <v>2151000</v>
          </cell>
        </row>
        <row r="310">
          <cell r="A310">
            <v>20204</v>
          </cell>
          <cell r="B310" t="str">
            <v>후드밸브</v>
          </cell>
          <cell r="C310" t="str">
            <v>150A</v>
          </cell>
          <cell r="D310" t="str">
            <v>EA</v>
          </cell>
          <cell r="E310">
            <v>73943.999999999985</v>
          </cell>
          <cell r="F310">
            <v>56879.999999999993</v>
          </cell>
          <cell r="G310">
            <v>62568</v>
          </cell>
        </row>
        <row r="311">
          <cell r="A311">
            <v>20205</v>
          </cell>
          <cell r="B311" t="str">
            <v>후드밸브</v>
          </cell>
          <cell r="C311" t="str">
            <v>125A</v>
          </cell>
          <cell r="D311" t="str">
            <v>EA</v>
          </cell>
          <cell r="E311">
            <v>63647.999999999993</v>
          </cell>
          <cell r="F311">
            <v>48959.999999999993</v>
          </cell>
          <cell r="G311">
            <v>53856</v>
          </cell>
        </row>
        <row r="312">
          <cell r="A312">
            <v>20206</v>
          </cell>
          <cell r="B312" t="str">
            <v>후드밸브</v>
          </cell>
          <cell r="C312" t="str">
            <v>100A</v>
          </cell>
          <cell r="D312" t="str">
            <v>EA</v>
          </cell>
          <cell r="E312">
            <v>38375.999999999993</v>
          </cell>
          <cell r="F312">
            <v>29519.999999999996</v>
          </cell>
          <cell r="G312">
            <v>32472</v>
          </cell>
        </row>
        <row r="313">
          <cell r="A313">
            <v>20207</v>
          </cell>
          <cell r="B313" t="str">
            <v>후드밸브</v>
          </cell>
          <cell r="C313" t="str">
            <v>80A</v>
          </cell>
          <cell r="D313" t="str">
            <v>EA</v>
          </cell>
          <cell r="E313">
            <v>35567.999999999993</v>
          </cell>
          <cell r="F313">
            <v>27359.999999999996</v>
          </cell>
          <cell r="G313">
            <v>30096</v>
          </cell>
        </row>
        <row r="314">
          <cell r="A314">
            <v>20208</v>
          </cell>
          <cell r="B314" t="str">
            <v>후드밸브</v>
          </cell>
          <cell r="C314" t="str">
            <v>65A</v>
          </cell>
          <cell r="D314" t="str">
            <v>EA</v>
          </cell>
          <cell r="E314">
            <v>30887.999999999996</v>
          </cell>
          <cell r="F314">
            <v>23759.999999999996</v>
          </cell>
          <cell r="G314">
            <v>26136</v>
          </cell>
        </row>
        <row r="315">
          <cell r="A315">
            <v>20209</v>
          </cell>
          <cell r="B315" t="str">
            <v>후드밸브</v>
          </cell>
          <cell r="C315" t="str">
            <v>50A</v>
          </cell>
          <cell r="D315" t="str">
            <v>EA</v>
          </cell>
          <cell r="E315">
            <v>27133.363636363632</v>
          </cell>
          <cell r="F315">
            <v>20871.81818181818</v>
          </cell>
          <cell r="G315">
            <v>22959</v>
          </cell>
        </row>
        <row r="316">
          <cell r="A316">
            <v>20210</v>
          </cell>
          <cell r="B316" t="str">
            <v>02.노무비</v>
          </cell>
        </row>
        <row r="317">
          <cell r="A317">
            <v>20211</v>
          </cell>
          <cell r="B317" t="str">
            <v>노무비</v>
          </cell>
          <cell r="C317" t="str">
            <v>배관공</v>
          </cell>
          <cell r="D317" t="str">
            <v>인</v>
          </cell>
          <cell r="E317">
            <v>51272</v>
          </cell>
        </row>
        <row r="318">
          <cell r="A318">
            <v>20212</v>
          </cell>
          <cell r="B318" t="str">
            <v>노무비</v>
          </cell>
          <cell r="C318" t="str">
            <v>용접공</v>
          </cell>
          <cell r="D318" t="str">
            <v>인</v>
          </cell>
          <cell r="E318">
            <v>58758</v>
          </cell>
        </row>
        <row r="319">
          <cell r="A319">
            <v>20213</v>
          </cell>
          <cell r="B319" t="str">
            <v>노무비</v>
          </cell>
          <cell r="C319" t="str">
            <v>기계설치공</v>
          </cell>
          <cell r="D319" t="str">
            <v>인</v>
          </cell>
          <cell r="E319">
            <v>54111</v>
          </cell>
        </row>
        <row r="320">
          <cell r="A320">
            <v>20214</v>
          </cell>
          <cell r="B320" t="str">
            <v>노무비</v>
          </cell>
          <cell r="C320" t="str">
            <v>보온공</v>
          </cell>
          <cell r="D320" t="str">
            <v>인</v>
          </cell>
          <cell r="E320">
            <v>52961</v>
          </cell>
        </row>
        <row r="321">
          <cell r="A321">
            <v>20215</v>
          </cell>
          <cell r="B321" t="str">
            <v>노무비</v>
          </cell>
          <cell r="C321" t="str">
            <v>보통인부</v>
          </cell>
          <cell r="D321" t="str">
            <v>인</v>
          </cell>
          <cell r="E321">
            <v>37483</v>
          </cell>
        </row>
        <row r="322">
          <cell r="A322">
            <v>20216</v>
          </cell>
          <cell r="B322" t="str">
            <v>공구손료</v>
          </cell>
          <cell r="C322" t="str">
            <v>노무비의3%</v>
          </cell>
          <cell r="D322" t="str">
            <v>식</v>
          </cell>
        </row>
        <row r="323">
          <cell r="A323">
            <v>20217</v>
          </cell>
          <cell r="B323" t="str">
            <v>객석유도등</v>
          </cell>
          <cell r="C323" t="str">
            <v>DC24V</v>
          </cell>
          <cell r="D323" t="str">
            <v>EA</v>
          </cell>
          <cell r="E323">
            <v>35000</v>
          </cell>
          <cell r="F323">
            <v>25000</v>
          </cell>
        </row>
        <row r="324">
          <cell r="A324">
            <v>20218</v>
          </cell>
        </row>
        <row r="325">
          <cell r="A325">
            <v>20219</v>
          </cell>
        </row>
        <row r="326">
          <cell r="A326">
            <v>20220</v>
          </cell>
        </row>
        <row r="327">
          <cell r="A327">
            <v>20221</v>
          </cell>
        </row>
        <row r="328">
          <cell r="A328">
            <v>20222</v>
          </cell>
        </row>
        <row r="329">
          <cell r="A329">
            <v>20223</v>
          </cell>
        </row>
        <row r="330">
          <cell r="A330">
            <v>20224</v>
          </cell>
        </row>
        <row r="331">
          <cell r="A331">
            <v>20225</v>
          </cell>
        </row>
        <row r="332">
          <cell r="A332">
            <v>20226</v>
          </cell>
        </row>
        <row r="333">
          <cell r="A333">
            <v>20227</v>
          </cell>
        </row>
        <row r="334">
          <cell r="A334">
            <v>20228</v>
          </cell>
        </row>
        <row r="335">
          <cell r="A335">
            <v>20229</v>
          </cell>
        </row>
        <row r="336">
          <cell r="A336">
            <v>20230</v>
          </cell>
        </row>
        <row r="337">
          <cell r="A337">
            <v>20231</v>
          </cell>
        </row>
        <row r="338">
          <cell r="A338">
            <v>20232</v>
          </cell>
        </row>
        <row r="339">
          <cell r="A339">
            <v>20233</v>
          </cell>
        </row>
        <row r="340">
          <cell r="A340">
            <v>20234</v>
          </cell>
        </row>
        <row r="341">
          <cell r="A341">
            <v>20235</v>
          </cell>
        </row>
        <row r="342">
          <cell r="A342">
            <v>20236</v>
          </cell>
        </row>
        <row r="343">
          <cell r="A343">
            <v>20237</v>
          </cell>
          <cell r="F343">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기초자료"/>
      <sheetName val="여과지동"/>
      <sheetName val="N賃率-職"/>
      <sheetName val="근거서"/>
      <sheetName val="자재단가"/>
      <sheetName val="내역서"/>
      <sheetName val="약품공급2"/>
      <sheetName val="노임단가"/>
      <sheetName val="#REF"/>
      <sheetName val="단가"/>
      <sheetName val="배관배선 단가조사"/>
      <sheetName val="일위대가"/>
      <sheetName val="일위대가집계"/>
      <sheetName val="실행철강하도"/>
      <sheetName val="집계표"/>
      <sheetName val="원가서"/>
      <sheetName val="골조시행"/>
      <sheetName val="내역"/>
      <sheetName val="지급자재"/>
    </sheetNames>
    <definedNames>
      <definedName name="메인_메뉴호출"/>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0000"/>
      <sheetName val="일위대가"/>
      <sheetName val="조명시설"/>
      <sheetName val="대로근거"/>
      <sheetName val="중로근거"/>
    </sheetNames>
    <sheetDataSet>
      <sheetData sheetId="0"/>
      <sheetData sheetId="1"/>
      <sheetData sheetId="2"/>
      <sheetData sheetId="3" refreshError="1"/>
      <sheetData sheetId="4"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賃率-職"/>
      <sheetName val="원가 (2)"/>
      <sheetName val="원가"/>
      <sheetName val="재집"/>
      <sheetName val="직재"/>
      <sheetName val="소요량"/>
      <sheetName val="간재"/>
      <sheetName val="용접재료"/>
      <sheetName val="간재비율"/>
      <sheetName val="작업설"/>
      <sheetName val="단가"/>
      <sheetName val="노집"/>
      <sheetName val="노무"/>
      <sheetName val="공수"/>
      <sheetName val="간노"/>
      <sheetName val="임금"/>
      <sheetName val="임율"/>
      <sheetName val="경비"/>
      <sheetName val="배부"/>
      <sheetName val="조정액"/>
      <sheetName val="일반"/>
      <sheetName val="일반관리비"/>
      <sheetName val="이윤"/>
      <sheetName val="이윤율"/>
      <sheetName val="손익"/>
      <sheetName val="제조"/>
      <sheetName val="기업"/>
      <sheetName val="운반비"/>
      <sheetName val="삭제소요량"/>
      <sheetName val="총괄"/>
      <sheetName val="입력"/>
      <sheetName val="C-노임단가"/>
      <sheetName val="실행철강하도"/>
      <sheetName val="제-노임"/>
      <sheetName val="제직재"/>
      <sheetName val="E총15"/>
      <sheetName val="대치판정"/>
      <sheetName val="신우"/>
      <sheetName val="연습"/>
      <sheetName val="개소별수량산출"/>
      <sheetName val="J형측구단위수량"/>
      <sheetName val="터파기및재료"/>
      <sheetName val="자료입력"/>
      <sheetName val="Sheet2"/>
      <sheetName val="조명율"/>
      <sheetName val="1-1"/>
      <sheetName val="J直材4"/>
      <sheetName val="일위대가(가설)"/>
      <sheetName val="교각계산"/>
      <sheetName val="내역"/>
      <sheetName val="단"/>
      <sheetName val="N賃率_職"/>
      <sheetName val="한강운반비"/>
      <sheetName val="갑지(추정)"/>
      <sheetName val="20관리비율"/>
      <sheetName val="구의33고"/>
      <sheetName val="일위"/>
      <sheetName val="용소리교"/>
      <sheetName val="DATE"/>
      <sheetName val="신대방33(적용)"/>
      <sheetName val="I一般比"/>
      <sheetName val="입찰안"/>
      <sheetName val="내역서"/>
      <sheetName val="APT"/>
      <sheetName val="집계표"/>
      <sheetName val="주차구획선수량"/>
      <sheetName val="실행내역서 "/>
      <sheetName val="인테리어"/>
      <sheetName val="빗물받이(910-510-410)"/>
      <sheetName val="#REF"/>
      <sheetName val="공조기휀"/>
      <sheetName val="품셈TABLE"/>
      <sheetName val="직노"/>
      <sheetName val="설-원가"/>
      <sheetName val="설치자재"/>
      <sheetName val="단중"/>
      <sheetName val="기본일위"/>
      <sheetName val="조명시설"/>
      <sheetName val="수목단가"/>
      <sheetName val="노임단가"/>
      <sheetName val="소방사항"/>
      <sheetName val="경율산정.XLS"/>
      <sheetName val="원가계산서"/>
      <sheetName val="수량산출"/>
      <sheetName val="9GNG운반"/>
      <sheetName val="자재비"/>
      <sheetName val="유림총괄"/>
      <sheetName val="일위대가표"/>
      <sheetName val="지구단위계획"/>
      <sheetName val="단가산출"/>
      <sheetName val="다목적갑"/>
      <sheetName val="제작비추산총괄표"/>
      <sheetName val="물량"/>
      <sheetName val="코드"/>
      <sheetName val="공종목록표"/>
      <sheetName val="NP-총정리"/>
      <sheetName val="Total"/>
      <sheetName val="물량산출서(장기간공사-1안)"/>
      <sheetName val="소비자가"/>
      <sheetName val="전신환매도율"/>
      <sheetName val="토목주소"/>
      <sheetName val="프랜트면허"/>
      <sheetName val="노임"/>
      <sheetName val="부하"/>
      <sheetName val="소방"/>
      <sheetName val="유기공정"/>
      <sheetName val="교통대책내역"/>
      <sheetName val="Sheet1"/>
      <sheetName val="건축공사"/>
      <sheetName val="시행후면적"/>
      <sheetName val="수지예산"/>
      <sheetName val="일위대가(1)"/>
      <sheetName val="중기일위대가"/>
      <sheetName val="각형맨홀"/>
      <sheetName val="설직재-1"/>
      <sheetName val="물량표"/>
      <sheetName val="화설내"/>
      <sheetName val="준검 내역서"/>
      <sheetName val="콘크리트타설집계표"/>
      <sheetName val="울산자동제어"/>
      <sheetName val="1안"/>
      <sheetName val="참조자료"/>
      <sheetName val="Sheet3"/>
      <sheetName val="사원등록"/>
      <sheetName val="호봉 (2)"/>
      <sheetName val="보안등"/>
      <sheetName val="골조"/>
      <sheetName val="시설수량표"/>
      <sheetName val="식재수량표"/>
      <sheetName val="산출내역서"/>
      <sheetName val="설계내역서"/>
      <sheetName val="wall"/>
      <sheetName val="단면가정"/>
      <sheetName val="집계"/>
      <sheetName val="공사개요"/>
      <sheetName val="을-ATYPE"/>
      <sheetName val="인사자료총집계"/>
      <sheetName val="간접경상비"/>
      <sheetName val="실행내역"/>
      <sheetName val="분전반일위대가"/>
      <sheetName val="조명율표"/>
      <sheetName val="일위대가"/>
      <sheetName val="기계"/>
      <sheetName val="대로근거"/>
      <sheetName val="중로근거"/>
      <sheetName val="단가산출서"/>
      <sheetName val="금액내역서"/>
      <sheetName val="일위_파일"/>
      <sheetName val="덕전리"/>
      <sheetName val="1.수인터널"/>
      <sheetName val="인공LIST"/>
      <sheetName val="단가(CCTV)"/>
      <sheetName val="차액보증"/>
      <sheetName val="합천내역"/>
      <sheetName val="대창(장성)"/>
      <sheetName val="quotation"/>
      <sheetName val="입찰보고"/>
      <sheetName val="bid"/>
      <sheetName val="코드표"/>
      <sheetName val="금액유형"/>
      <sheetName val="수리결과"/>
      <sheetName val="8.식재일위"/>
      <sheetName val="B시설가격"/>
      <sheetName val="물량산출서"/>
      <sheetName val="중기사용료"/>
      <sheetName val="공사"/>
      <sheetName val="갑지"/>
      <sheetName val="전기일위목록"/>
      <sheetName val="단열-자재"/>
      <sheetName val="산출내역서집계표"/>
      <sheetName val="견적서"/>
      <sheetName val="피벗테이블데이터분석"/>
      <sheetName val="적용단위길이"/>
      <sheetName val="자재"/>
      <sheetName val="FAB별"/>
      <sheetName val="BJJIN"/>
      <sheetName val="식재총괄"/>
      <sheetName val="횡배수관토공수량"/>
      <sheetName val="내역표지"/>
      <sheetName val="단가표"/>
      <sheetName val="정렬"/>
      <sheetName val="우배수"/>
      <sheetName val="오억미만"/>
      <sheetName val="토공사"/>
      <sheetName val="간접"/>
      <sheetName val="200"/>
      <sheetName val="총괄표"/>
      <sheetName val="바닥판"/>
      <sheetName val="입력DATA"/>
      <sheetName val="단가일람"/>
      <sheetName val="조경일람"/>
      <sheetName val="추가예산"/>
      <sheetName val="Baby일위대가"/>
      <sheetName val="을지"/>
      <sheetName val="2공종별예산조서"/>
      <sheetName val="식재가격"/>
      <sheetName val="일위목록"/>
      <sheetName val="금호"/>
      <sheetName val="시화점실행"/>
      <sheetName val="Macro(차단기)"/>
      <sheetName val="골조시행"/>
      <sheetName val="공통자료"/>
      <sheetName val="C_노임단가"/>
      <sheetName val="기계공사"/>
      <sheetName val="발신정보"/>
      <sheetName val="하조서"/>
      <sheetName val="선정요령"/>
      <sheetName val="원가_(2)"/>
      <sheetName val="투찰가"/>
      <sheetName val="배관배선 단가조사"/>
      <sheetName val="일위대가집계"/>
      <sheetName val="흄관기초"/>
      <sheetName val="토공총괄표"/>
      <sheetName val="Sheet9"/>
      <sheetName val="자재단가"/>
      <sheetName val="8)중점관리장비현황"/>
      <sheetName val="9월정산(붙#1)"/>
      <sheetName val="발전세부(시차.붙#2-2)"/>
      <sheetName val="분기정산(붙#2)"/>
      <sheetName val="Sheet6"/>
      <sheetName val="직접비내역서"/>
      <sheetName val="기술지원비"/>
      <sheetName val="건축기성"/>
      <sheetName val="입찰"/>
    </sheetNames>
    <sheetDataSet>
      <sheetData sheetId="0" refreshError="1">
        <row r="5">
          <cell r="I5">
            <v>1</v>
          </cell>
        </row>
        <row r="6">
          <cell r="I6">
            <v>2</v>
          </cell>
        </row>
        <row r="7">
          <cell r="I7">
            <v>3</v>
          </cell>
        </row>
        <row r="8">
          <cell r="I8">
            <v>4</v>
          </cell>
        </row>
        <row r="9">
          <cell r="I9">
            <v>5</v>
          </cell>
        </row>
        <row r="10">
          <cell r="I10">
            <v>6</v>
          </cell>
        </row>
        <row r="11">
          <cell r="I11">
            <v>7</v>
          </cell>
        </row>
        <row r="12">
          <cell r="I12">
            <v>8</v>
          </cell>
        </row>
        <row r="13">
          <cell r="I13">
            <v>9</v>
          </cell>
        </row>
        <row r="14">
          <cell r="I14">
            <v>10</v>
          </cell>
        </row>
        <row r="15">
          <cell r="I15">
            <v>11</v>
          </cell>
        </row>
        <row r="16">
          <cell r="I16">
            <v>12</v>
          </cell>
        </row>
        <row r="17">
          <cell r="I17">
            <v>13</v>
          </cell>
        </row>
        <row r="18">
          <cell r="I18">
            <v>14</v>
          </cell>
        </row>
        <row r="19">
          <cell r="I19">
            <v>15</v>
          </cell>
        </row>
        <row r="20">
          <cell r="I20">
            <v>16</v>
          </cell>
        </row>
        <row r="21">
          <cell r="I21">
            <v>17</v>
          </cell>
        </row>
        <row r="22">
          <cell r="I22">
            <v>18</v>
          </cell>
        </row>
        <row r="23">
          <cell r="I23">
            <v>19</v>
          </cell>
        </row>
        <row r="24">
          <cell r="I24">
            <v>20</v>
          </cell>
        </row>
        <row r="25">
          <cell r="I25">
            <v>21</v>
          </cell>
        </row>
        <row r="26">
          <cell r="I26">
            <v>22</v>
          </cell>
        </row>
        <row r="27">
          <cell r="I27">
            <v>23</v>
          </cell>
        </row>
        <row r="28">
          <cell r="I28">
            <v>24</v>
          </cell>
        </row>
        <row r="29">
          <cell r="I29">
            <v>25</v>
          </cell>
        </row>
        <row r="30">
          <cell r="I30">
            <v>26</v>
          </cell>
        </row>
      </sheetData>
      <sheetData sheetId="1"/>
      <sheetData sheetId="2">
        <row r="5">
          <cell r="I5">
            <v>1</v>
          </cell>
        </row>
      </sheetData>
      <sheetData sheetId="3">
        <row r="5">
          <cell r="I5">
            <v>1</v>
          </cell>
        </row>
      </sheetData>
      <sheetData sheetId="4">
        <row r="5">
          <cell r="I5">
            <v>1</v>
          </cell>
        </row>
      </sheetData>
      <sheetData sheetId="5">
        <row r="5">
          <cell r="I5">
            <v>1</v>
          </cell>
        </row>
      </sheetData>
      <sheetData sheetId="6">
        <row r="5">
          <cell r="I5">
            <v>1</v>
          </cell>
        </row>
      </sheetData>
      <sheetData sheetId="7">
        <row r="5">
          <cell r="I5">
            <v>1</v>
          </cell>
        </row>
      </sheetData>
      <sheetData sheetId="8">
        <row r="5">
          <cell r="I5">
            <v>1</v>
          </cell>
        </row>
      </sheetData>
      <sheetData sheetId="9">
        <row r="5">
          <cell r="I5">
            <v>1</v>
          </cell>
        </row>
      </sheetData>
      <sheetData sheetId="10">
        <row r="5">
          <cell r="I5">
            <v>1</v>
          </cell>
        </row>
      </sheetData>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약품공급2"/>
      <sheetName val="여과지동"/>
      <sheetName val="기초자료"/>
      <sheetName val="공사총원가계산서"/>
      <sheetName val="하수처리장-토목원가"/>
      <sheetName val="하수처리장-토목"/>
      <sheetName val="지장물취득비"/>
      <sheetName val="조경원가"/>
      <sheetName val="조경내역"/>
      <sheetName val="하수처리장-건축원가"/>
      <sheetName val="하수처리장-건축"/>
      <sheetName val="설비집계"/>
      <sheetName val="설비내역"/>
      <sheetName val="기계원가계산"/>
      <sheetName val="하수처리장-기계내역"/>
      <sheetName val="중계펌프장-기계내역"/>
      <sheetName val="전기원가"/>
      <sheetName val="전기집계"/>
      <sheetName val="하수처리장-전기집계"/>
      <sheetName val="하수처리장-전기내역"/>
      <sheetName val="중계펌프장-전기집계"/>
      <sheetName val="중계펌프장-전기내역"/>
      <sheetName val="하수처리장-사급자재대"/>
      <sheetName val="사급자재대-기계"/>
      <sheetName val="사급자재대-전기"/>
      <sheetName val="시운전비"/>
      <sheetName val="차집관로, 중계펌프장원가"/>
      <sheetName val="차집관로, 중계펌프장"/>
      <sheetName val="중계펌프장-건축"/>
      <sheetName val="중계펌프장-사급자재대"/>
      <sheetName val="sheet1"/>
      <sheetName val="현장관리비 산출내역"/>
      <sheetName val="일위대가"/>
      <sheetName val="약품설비"/>
      <sheetName val="총괄표"/>
      <sheetName val="대포2교접속"/>
      <sheetName val="천방교접속"/>
      <sheetName val="전체"/>
      <sheetName val="기기리스트"/>
      <sheetName val="3.하중산정4.지지력"/>
      <sheetName val="실행(1)"/>
      <sheetName val="준검 내역서"/>
      <sheetName val="실행철강하도"/>
      <sheetName val="봉양~조차장간고하개명(신설)"/>
      <sheetName val="일위목록"/>
      <sheetName val="밸브설치"/>
      <sheetName val="구조물철거타공정이월"/>
      <sheetName val="전체_1설계"/>
      <sheetName val="건축내역"/>
      <sheetName val="교각1"/>
      <sheetName val="#REF"/>
      <sheetName val="GODO"/>
      <sheetName val="2.대외공문"/>
      <sheetName val="접지수량"/>
      <sheetName val="DATA"/>
      <sheetName val="BLOCK(1)"/>
      <sheetName val="RE9604"/>
      <sheetName val="사급자재"/>
      <sheetName val="건축공사"/>
      <sheetName val="인부신상자료"/>
      <sheetName val="품셈TABLE"/>
      <sheetName val="자재단가"/>
      <sheetName val="금액내역서"/>
      <sheetName val="DATA-UPS"/>
      <sheetName val="예정(3)"/>
      <sheetName val="내역서"/>
      <sheetName val="당진1,2호기전선관설치및접지4차공사내역서-을지"/>
      <sheetName val="요율"/>
      <sheetName val="DATE"/>
      <sheetName val="SG"/>
      <sheetName val="1.취수장"/>
      <sheetName val="공사비총괄"/>
      <sheetName val="문학간접"/>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지원28"/>
      <sheetName val="영창26"/>
      <sheetName val="법정18"/>
      <sheetName val="식당20"/>
    </sheetNames>
    <sheetDataSet>
      <sheetData sheetId="0"/>
      <sheetData sheetId="1">
        <row r="3">
          <cell r="A3" t="str">
            <v>영 창 집 계 표</v>
          </cell>
          <cell r="E3" t="str">
            <v>재료비</v>
          </cell>
          <cell r="H3">
            <v>0</v>
          </cell>
          <cell r="I3">
            <v>0</v>
          </cell>
          <cell r="J3">
            <v>0</v>
          </cell>
          <cell r="K3">
            <v>0</v>
          </cell>
          <cell r="L3">
            <v>0</v>
          </cell>
        </row>
        <row r="4">
          <cell r="E4" t="str">
            <v>노무비</v>
          </cell>
          <cell r="H4">
            <v>0</v>
          </cell>
          <cell r="J4">
            <v>0</v>
          </cell>
          <cell r="K4">
            <v>0</v>
          </cell>
          <cell r="L4">
            <v>0</v>
          </cell>
        </row>
        <row r="5">
          <cell r="E5" t="str">
            <v>경  비</v>
          </cell>
          <cell r="H5">
            <v>0</v>
          </cell>
          <cell r="J5">
            <v>0</v>
          </cell>
          <cell r="K5">
            <v>0</v>
          </cell>
          <cell r="L5">
            <v>0</v>
          </cell>
        </row>
        <row r="6">
          <cell r="E6" t="str">
            <v>소  계</v>
          </cell>
          <cell r="H6">
            <v>0</v>
          </cell>
          <cell r="K6">
            <v>0</v>
          </cell>
          <cell r="L6">
            <v>0</v>
          </cell>
        </row>
        <row r="7">
          <cell r="A7" t="str">
            <v>1.가   설   공   사</v>
          </cell>
          <cell r="E7" t="str">
            <v>재료비</v>
          </cell>
          <cell r="H7">
            <v>818926</v>
          </cell>
          <cell r="I7">
            <v>0</v>
          </cell>
          <cell r="J7">
            <v>0</v>
          </cell>
          <cell r="K7">
            <v>818926</v>
          </cell>
          <cell r="L7">
            <v>0</v>
          </cell>
        </row>
        <row r="8">
          <cell r="E8" t="str">
            <v>노무비</v>
          </cell>
          <cell r="H8">
            <v>6690423</v>
          </cell>
          <cell r="J8">
            <v>0</v>
          </cell>
          <cell r="K8">
            <v>6690423</v>
          </cell>
          <cell r="L8">
            <v>0</v>
          </cell>
        </row>
        <row r="9">
          <cell r="E9" t="str">
            <v>경  비</v>
          </cell>
          <cell r="H9">
            <v>0</v>
          </cell>
          <cell r="J9">
            <v>0</v>
          </cell>
          <cell r="K9">
            <v>0</v>
          </cell>
          <cell r="L9">
            <v>0</v>
          </cell>
        </row>
        <row r="10">
          <cell r="E10" t="str">
            <v>소  계</v>
          </cell>
          <cell r="H10">
            <v>7509349</v>
          </cell>
          <cell r="J10">
            <v>0</v>
          </cell>
          <cell r="K10">
            <v>7509349</v>
          </cell>
          <cell r="L10">
            <v>0</v>
          </cell>
        </row>
        <row r="11">
          <cell r="A11" t="str">
            <v>2.기초및토및파일공사</v>
          </cell>
          <cell r="E11" t="str">
            <v>재료비</v>
          </cell>
          <cell r="H11">
            <v>7447145</v>
          </cell>
          <cell r="I11">
            <v>0</v>
          </cell>
          <cell r="J11">
            <v>0</v>
          </cell>
          <cell r="K11">
            <v>12779775</v>
          </cell>
          <cell r="L11">
            <v>5332630</v>
          </cell>
        </row>
        <row r="12">
          <cell r="E12" t="str">
            <v>노무비</v>
          </cell>
          <cell r="H12">
            <v>6465602</v>
          </cell>
          <cell r="J12">
            <v>0</v>
          </cell>
          <cell r="K12">
            <v>7995659</v>
          </cell>
          <cell r="L12">
            <v>1530057</v>
          </cell>
        </row>
        <row r="13">
          <cell r="E13" t="str">
            <v>경  비</v>
          </cell>
          <cell r="H13">
            <v>696840</v>
          </cell>
          <cell r="J13">
            <v>0</v>
          </cell>
          <cell r="K13">
            <v>866493</v>
          </cell>
          <cell r="L13">
            <v>169653</v>
          </cell>
        </row>
        <row r="14">
          <cell r="E14" t="str">
            <v>소  계</v>
          </cell>
          <cell r="H14">
            <v>14609587</v>
          </cell>
          <cell r="J14">
            <v>0</v>
          </cell>
          <cell r="K14">
            <v>21641927</v>
          </cell>
          <cell r="L14">
            <v>7032340</v>
          </cell>
        </row>
        <row r="15">
          <cell r="A15" t="str">
            <v>3.철근 콘크리트 공사</v>
          </cell>
          <cell r="E15" t="str">
            <v>재료비</v>
          </cell>
          <cell r="H15">
            <v>7337209</v>
          </cell>
          <cell r="I15">
            <v>0</v>
          </cell>
          <cell r="J15">
            <v>0</v>
          </cell>
          <cell r="K15">
            <v>7337209</v>
          </cell>
          <cell r="L15">
            <v>0</v>
          </cell>
        </row>
        <row r="16">
          <cell r="E16" t="str">
            <v>노무비</v>
          </cell>
          <cell r="H16">
            <v>35795424</v>
          </cell>
          <cell r="J16">
            <v>0</v>
          </cell>
          <cell r="K16">
            <v>35795424</v>
          </cell>
          <cell r="L16">
            <v>0</v>
          </cell>
        </row>
        <row r="17">
          <cell r="E17" t="str">
            <v>경  비</v>
          </cell>
          <cell r="H17">
            <v>864615</v>
          </cell>
          <cell r="J17">
            <v>0</v>
          </cell>
          <cell r="K17">
            <v>864615</v>
          </cell>
          <cell r="L17">
            <v>0</v>
          </cell>
        </row>
        <row r="18">
          <cell r="E18" t="str">
            <v>소  계</v>
          </cell>
          <cell r="H18">
            <v>43997248</v>
          </cell>
          <cell r="J18">
            <v>0</v>
          </cell>
          <cell r="K18">
            <v>43997248</v>
          </cell>
          <cell r="L18">
            <v>0</v>
          </cell>
        </row>
        <row r="19">
          <cell r="A19" t="str">
            <v>4.목      공      사</v>
          </cell>
          <cell r="E19" t="str">
            <v>재료비</v>
          </cell>
          <cell r="H19">
            <v>17253105</v>
          </cell>
          <cell r="I19">
            <v>0</v>
          </cell>
          <cell r="J19">
            <v>0</v>
          </cell>
          <cell r="K19">
            <v>17253105</v>
          </cell>
          <cell r="L19">
            <v>0</v>
          </cell>
        </row>
        <row r="20">
          <cell r="E20" t="str">
            <v>노무비</v>
          </cell>
          <cell r="H20">
            <v>9809809</v>
          </cell>
          <cell r="J20">
            <v>0</v>
          </cell>
          <cell r="K20">
            <v>9809809</v>
          </cell>
          <cell r="L20">
            <v>0</v>
          </cell>
        </row>
        <row r="21">
          <cell r="E21" t="str">
            <v>경  비</v>
          </cell>
          <cell r="H21">
            <v>0</v>
          </cell>
          <cell r="J21">
            <v>0</v>
          </cell>
          <cell r="K21">
            <v>0</v>
          </cell>
          <cell r="L21">
            <v>0</v>
          </cell>
        </row>
        <row r="22">
          <cell r="E22" t="str">
            <v>소  계</v>
          </cell>
          <cell r="H22">
            <v>27062914</v>
          </cell>
          <cell r="J22">
            <v>0</v>
          </cell>
          <cell r="K22">
            <v>27062914</v>
          </cell>
          <cell r="L22">
            <v>0</v>
          </cell>
        </row>
        <row r="23">
          <cell r="A23" t="str">
            <v>5.조    적   공   사</v>
          </cell>
          <cell r="E23" t="str">
            <v>재료비</v>
          </cell>
          <cell r="H23">
            <v>7515563</v>
          </cell>
          <cell r="I23">
            <v>0</v>
          </cell>
          <cell r="J23">
            <v>0</v>
          </cell>
          <cell r="K23">
            <v>7515563</v>
          </cell>
          <cell r="L23">
            <v>0</v>
          </cell>
        </row>
        <row r="24">
          <cell r="E24" t="str">
            <v>노무비</v>
          </cell>
          <cell r="H24">
            <v>15522580</v>
          </cell>
          <cell r="J24">
            <v>0</v>
          </cell>
          <cell r="K24">
            <v>15522580</v>
          </cell>
          <cell r="L24">
            <v>0</v>
          </cell>
        </row>
        <row r="25">
          <cell r="E25" t="str">
            <v>경  비</v>
          </cell>
          <cell r="H25">
            <v>0</v>
          </cell>
          <cell r="J25">
            <v>0</v>
          </cell>
          <cell r="K25">
            <v>0</v>
          </cell>
          <cell r="L25">
            <v>0</v>
          </cell>
        </row>
        <row r="26">
          <cell r="E26" t="str">
            <v>소  계</v>
          </cell>
          <cell r="H26">
            <v>23038143</v>
          </cell>
          <cell r="J26">
            <v>0</v>
          </cell>
          <cell r="K26">
            <v>23038143</v>
          </cell>
          <cell r="L26">
            <v>0</v>
          </cell>
        </row>
        <row r="27">
          <cell r="A27" t="str">
            <v>6.방   수    공   사</v>
          </cell>
          <cell r="E27" t="str">
            <v>재료비</v>
          </cell>
          <cell r="H27">
            <v>2419906</v>
          </cell>
          <cell r="I27">
            <v>0</v>
          </cell>
          <cell r="J27">
            <v>0</v>
          </cell>
          <cell r="K27">
            <v>2419906</v>
          </cell>
          <cell r="L27">
            <v>0</v>
          </cell>
        </row>
        <row r="28">
          <cell r="E28" t="str">
            <v>노무비</v>
          </cell>
          <cell r="H28">
            <v>15005711</v>
          </cell>
          <cell r="J28">
            <v>0</v>
          </cell>
          <cell r="K28">
            <v>15005711</v>
          </cell>
          <cell r="L28">
            <v>0</v>
          </cell>
        </row>
        <row r="29">
          <cell r="E29" t="str">
            <v>경  비</v>
          </cell>
          <cell r="H29">
            <v>0</v>
          </cell>
          <cell r="J29">
            <v>0</v>
          </cell>
          <cell r="K29">
            <v>0</v>
          </cell>
          <cell r="L29">
            <v>0</v>
          </cell>
        </row>
        <row r="30">
          <cell r="E30" t="str">
            <v>소  계</v>
          </cell>
          <cell r="H30">
            <v>17425617</v>
          </cell>
          <cell r="J30">
            <v>0</v>
          </cell>
          <cell r="K30">
            <v>17425617</v>
          </cell>
          <cell r="L30">
            <v>0</v>
          </cell>
        </row>
        <row r="31">
          <cell r="A31" t="str">
            <v>7.타   일   공   사</v>
          </cell>
          <cell r="E31" t="str">
            <v>재료비</v>
          </cell>
          <cell r="H31">
            <v>599254</v>
          </cell>
          <cell r="I31">
            <v>0</v>
          </cell>
          <cell r="J31">
            <v>0</v>
          </cell>
          <cell r="K31">
            <v>599254</v>
          </cell>
          <cell r="L31">
            <v>0</v>
          </cell>
        </row>
        <row r="32">
          <cell r="E32" t="str">
            <v>노무비</v>
          </cell>
          <cell r="H32">
            <v>1847453</v>
          </cell>
          <cell r="J32">
            <v>0</v>
          </cell>
          <cell r="K32">
            <v>1847453</v>
          </cell>
          <cell r="L32">
            <v>0</v>
          </cell>
        </row>
        <row r="33">
          <cell r="E33" t="str">
            <v>경  비</v>
          </cell>
          <cell r="H33">
            <v>0</v>
          </cell>
          <cell r="J33">
            <v>0</v>
          </cell>
          <cell r="K33">
            <v>0</v>
          </cell>
          <cell r="L33">
            <v>0</v>
          </cell>
        </row>
        <row r="34">
          <cell r="E34" t="str">
            <v>소  계</v>
          </cell>
          <cell r="H34">
            <v>2446707</v>
          </cell>
          <cell r="J34">
            <v>0</v>
          </cell>
          <cell r="K34">
            <v>2446707</v>
          </cell>
          <cell r="L34">
            <v>0</v>
          </cell>
        </row>
        <row r="35">
          <cell r="A35" t="str">
            <v>8.미   장   공   사</v>
          </cell>
          <cell r="E35" t="str">
            <v>재료비</v>
          </cell>
          <cell r="H35">
            <v>532796</v>
          </cell>
          <cell r="I35">
            <v>0</v>
          </cell>
          <cell r="J35">
            <v>0</v>
          </cell>
          <cell r="K35">
            <v>532796</v>
          </cell>
          <cell r="L35">
            <v>0</v>
          </cell>
        </row>
        <row r="36">
          <cell r="E36" t="str">
            <v>노무비</v>
          </cell>
          <cell r="H36">
            <v>28365071</v>
          </cell>
          <cell r="J36">
            <v>0</v>
          </cell>
          <cell r="K36">
            <v>28365071</v>
          </cell>
          <cell r="L36">
            <v>0</v>
          </cell>
        </row>
        <row r="37">
          <cell r="E37" t="str">
            <v>경  비</v>
          </cell>
          <cell r="H37">
            <v>325046</v>
          </cell>
          <cell r="J37">
            <v>0</v>
          </cell>
          <cell r="K37">
            <v>325046</v>
          </cell>
          <cell r="L37">
            <v>0</v>
          </cell>
        </row>
        <row r="38">
          <cell r="E38" t="str">
            <v>소  계</v>
          </cell>
          <cell r="H38">
            <v>29222913</v>
          </cell>
          <cell r="J38">
            <v>0</v>
          </cell>
          <cell r="K38">
            <v>29222913</v>
          </cell>
          <cell r="L38">
            <v>0</v>
          </cell>
        </row>
        <row r="39">
          <cell r="A39" t="str">
            <v>9.창   호   공   사</v>
          </cell>
          <cell r="E39" t="str">
            <v>재료비</v>
          </cell>
          <cell r="H39">
            <v>1321639</v>
          </cell>
          <cell r="I39">
            <v>0</v>
          </cell>
          <cell r="J39">
            <v>0</v>
          </cell>
          <cell r="K39">
            <v>1321639</v>
          </cell>
          <cell r="L39">
            <v>0</v>
          </cell>
        </row>
        <row r="40">
          <cell r="E40" t="str">
            <v>노무비</v>
          </cell>
          <cell r="H40">
            <v>1720641</v>
          </cell>
          <cell r="J40">
            <v>0</v>
          </cell>
          <cell r="K40">
            <v>1720641</v>
          </cell>
          <cell r="L40">
            <v>0</v>
          </cell>
        </row>
        <row r="41">
          <cell r="E41" t="str">
            <v>경  비</v>
          </cell>
          <cell r="H41">
            <v>0</v>
          </cell>
          <cell r="J41">
            <v>0</v>
          </cell>
          <cell r="K41">
            <v>0</v>
          </cell>
          <cell r="L41">
            <v>0</v>
          </cell>
        </row>
        <row r="42">
          <cell r="E42" t="str">
            <v>소  계</v>
          </cell>
          <cell r="H42">
            <v>3042280</v>
          </cell>
          <cell r="J42">
            <v>0</v>
          </cell>
          <cell r="K42">
            <v>3042280</v>
          </cell>
          <cell r="L42">
            <v>0</v>
          </cell>
        </row>
        <row r="43">
          <cell r="A43" t="str">
            <v>10.유   리   공   사</v>
          </cell>
          <cell r="E43" t="str">
            <v>재료비</v>
          </cell>
          <cell r="H43">
            <v>51169</v>
          </cell>
          <cell r="I43">
            <v>0</v>
          </cell>
          <cell r="J43">
            <v>0</v>
          </cell>
          <cell r="K43">
            <v>51169</v>
          </cell>
          <cell r="L43">
            <v>0</v>
          </cell>
        </row>
        <row r="44">
          <cell r="E44" t="str">
            <v>노무비</v>
          </cell>
          <cell r="H44">
            <v>180968</v>
          </cell>
          <cell r="J44">
            <v>0</v>
          </cell>
          <cell r="K44">
            <v>180968</v>
          </cell>
          <cell r="L44">
            <v>0</v>
          </cell>
        </row>
        <row r="45">
          <cell r="E45" t="str">
            <v>경  비</v>
          </cell>
          <cell r="H45">
            <v>0</v>
          </cell>
          <cell r="J45">
            <v>0</v>
          </cell>
          <cell r="K45">
            <v>0</v>
          </cell>
          <cell r="L45">
            <v>0</v>
          </cell>
        </row>
        <row r="46">
          <cell r="E46" t="str">
            <v>소  계</v>
          </cell>
          <cell r="H46">
            <v>232137</v>
          </cell>
          <cell r="J46">
            <v>0</v>
          </cell>
          <cell r="K46">
            <v>232137</v>
          </cell>
          <cell r="L46">
            <v>0</v>
          </cell>
        </row>
        <row r="47">
          <cell r="A47" t="str">
            <v>11.금   속   공   사</v>
          </cell>
          <cell r="E47" t="str">
            <v>재료비</v>
          </cell>
          <cell r="H47">
            <v>218133</v>
          </cell>
          <cell r="I47">
            <v>0</v>
          </cell>
          <cell r="J47">
            <v>0</v>
          </cell>
          <cell r="K47">
            <v>218133</v>
          </cell>
          <cell r="L47">
            <v>0</v>
          </cell>
        </row>
        <row r="48">
          <cell r="E48" t="str">
            <v>노무비</v>
          </cell>
          <cell r="H48">
            <v>267184</v>
          </cell>
          <cell r="J48">
            <v>0</v>
          </cell>
          <cell r="K48">
            <v>267184</v>
          </cell>
          <cell r="L48">
            <v>0</v>
          </cell>
        </row>
        <row r="49">
          <cell r="E49" t="str">
            <v>경  비</v>
          </cell>
          <cell r="H49">
            <v>231</v>
          </cell>
          <cell r="J49">
            <v>0</v>
          </cell>
          <cell r="K49">
            <v>231</v>
          </cell>
          <cell r="L49">
            <v>0</v>
          </cell>
        </row>
        <row r="50">
          <cell r="E50" t="str">
            <v>소  계</v>
          </cell>
          <cell r="H50">
            <v>485548</v>
          </cell>
          <cell r="J50">
            <v>0</v>
          </cell>
          <cell r="K50">
            <v>485548</v>
          </cell>
          <cell r="L50">
            <v>0</v>
          </cell>
        </row>
        <row r="51">
          <cell r="A51" t="str">
            <v>12.수   장   공   사</v>
          </cell>
          <cell r="E51" t="str">
            <v>재료비</v>
          </cell>
          <cell r="H51">
            <v>6206861</v>
          </cell>
          <cell r="I51">
            <v>0</v>
          </cell>
          <cell r="J51">
            <v>0</v>
          </cell>
          <cell r="K51">
            <v>6206861</v>
          </cell>
          <cell r="L51">
            <v>0</v>
          </cell>
        </row>
        <row r="52">
          <cell r="E52" t="str">
            <v>노무비</v>
          </cell>
          <cell r="H52">
            <v>4066119</v>
          </cell>
          <cell r="J52">
            <v>0</v>
          </cell>
          <cell r="K52">
            <v>4066119</v>
          </cell>
          <cell r="L52">
            <v>0</v>
          </cell>
        </row>
        <row r="53">
          <cell r="E53" t="str">
            <v>경  비</v>
          </cell>
          <cell r="H53">
            <v>0</v>
          </cell>
          <cell r="J53">
            <v>0</v>
          </cell>
          <cell r="K53">
            <v>0</v>
          </cell>
          <cell r="L53">
            <v>0</v>
          </cell>
        </row>
        <row r="54">
          <cell r="E54" t="str">
            <v>소  계</v>
          </cell>
          <cell r="H54">
            <v>10272980</v>
          </cell>
          <cell r="J54">
            <v>0</v>
          </cell>
          <cell r="K54">
            <v>10272980</v>
          </cell>
          <cell r="L54">
            <v>0</v>
          </cell>
        </row>
        <row r="55">
          <cell r="A55" t="str">
            <v>13.도   장   공   사</v>
          </cell>
          <cell r="E55" t="str">
            <v>재료비</v>
          </cell>
          <cell r="H55">
            <v>1278957</v>
          </cell>
          <cell r="I55">
            <v>0</v>
          </cell>
          <cell r="J55">
            <v>0</v>
          </cell>
          <cell r="K55">
            <v>1278957</v>
          </cell>
          <cell r="L55">
            <v>0</v>
          </cell>
        </row>
        <row r="56">
          <cell r="E56" t="str">
            <v>노무비</v>
          </cell>
          <cell r="H56">
            <v>7301079</v>
          </cell>
          <cell r="J56">
            <v>0</v>
          </cell>
          <cell r="K56">
            <v>7301079</v>
          </cell>
          <cell r="L56">
            <v>0</v>
          </cell>
        </row>
        <row r="57">
          <cell r="E57" t="str">
            <v>경  비</v>
          </cell>
          <cell r="H57">
            <v>0</v>
          </cell>
          <cell r="J57">
            <v>0</v>
          </cell>
          <cell r="K57">
            <v>0</v>
          </cell>
          <cell r="L57">
            <v>0</v>
          </cell>
        </row>
        <row r="58">
          <cell r="E58" t="str">
            <v>소  계</v>
          </cell>
          <cell r="H58">
            <v>8580036</v>
          </cell>
          <cell r="J58">
            <v>0</v>
          </cell>
          <cell r="K58">
            <v>8580036</v>
          </cell>
          <cell r="L58">
            <v>0</v>
          </cell>
        </row>
        <row r="59">
          <cell r="A59" t="str">
            <v>14.지붕 및 홈통공사</v>
          </cell>
          <cell r="E59" t="str">
            <v>재료비</v>
          </cell>
          <cell r="H59">
            <v>6331401</v>
          </cell>
          <cell r="I59">
            <v>0</v>
          </cell>
          <cell r="J59">
            <v>0</v>
          </cell>
          <cell r="K59">
            <v>6331401</v>
          </cell>
          <cell r="L59">
            <v>0</v>
          </cell>
        </row>
        <row r="60">
          <cell r="E60" t="str">
            <v>노무비</v>
          </cell>
          <cell r="H60">
            <v>10492009</v>
          </cell>
          <cell r="J60">
            <v>0</v>
          </cell>
          <cell r="K60">
            <v>10492009</v>
          </cell>
          <cell r="L60">
            <v>0</v>
          </cell>
        </row>
        <row r="61">
          <cell r="E61" t="str">
            <v>경  비</v>
          </cell>
          <cell r="H61">
            <v>0</v>
          </cell>
          <cell r="J61">
            <v>0</v>
          </cell>
          <cell r="K61">
            <v>0</v>
          </cell>
          <cell r="L61">
            <v>0</v>
          </cell>
        </row>
        <row r="62">
          <cell r="E62" t="str">
            <v>소  계</v>
          </cell>
          <cell r="H62">
            <v>16823410</v>
          </cell>
          <cell r="J62">
            <v>0</v>
          </cell>
          <cell r="K62">
            <v>16823410</v>
          </cell>
          <cell r="L62">
            <v>0</v>
          </cell>
        </row>
        <row r="63">
          <cell r="A63" t="str">
            <v>15.잡     공     사</v>
          </cell>
          <cell r="E63" t="str">
            <v>재료비</v>
          </cell>
          <cell r="H63">
            <v>160850</v>
          </cell>
          <cell r="I63">
            <v>0</v>
          </cell>
          <cell r="J63">
            <v>0</v>
          </cell>
          <cell r="K63">
            <v>160850</v>
          </cell>
          <cell r="L63">
            <v>0</v>
          </cell>
        </row>
        <row r="64">
          <cell r="E64" t="str">
            <v>노무비</v>
          </cell>
          <cell r="H64">
            <v>466391</v>
          </cell>
          <cell r="J64">
            <v>0</v>
          </cell>
          <cell r="K64">
            <v>466391</v>
          </cell>
          <cell r="L64">
            <v>0</v>
          </cell>
        </row>
        <row r="65">
          <cell r="E65" t="str">
            <v>경  비</v>
          </cell>
          <cell r="H65">
            <v>0</v>
          </cell>
          <cell r="J65">
            <v>0</v>
          </cell>
          <cell r="K65">
            <v>0</v>
          </cell>
          <cell r="L65">
            <v>0</v>
          </cell>
        </row>
        <row r="66">
          <cell r="E66" t="str">
            <v>소  계</v>
          </cell>
          <cell r="H66">
            <v>627241</v>
          </cell>
          <cell r="J66">
            <v>0</v>
          </cell>
          <cell r="K66">
            <v>627241</v>
          </cell>
          <cell r="L66">
            <v>0</v>
          </cell>
        </row>
        <row r="67">
          <cell r="A67" t="str">
            <v>16.자재 및 운방공사</v>
          </cell>
          <cell r="E67" t="str">
            <v>재료비</v>
          </cell>
          <cell r="H67">
            <v>2385901</v>
          </cell>
          <cell r="I67">
            <v>0</v>
          </cell>
          <cell r="J67">
            <v>0</v>
          </cell>
          <cell r="K67">
            <v>2385901</v>
          </cell>
          <cell r="L67">
            <v>0</v>
          </cell>
        </row>
        <row r="68">
          <cell r="E68" t="str">
            <v>노무비</v>
          </cell>
          <cell r="H68">
            <v>0</v>
          </cell>
          <cell r="J68">
            <v>0</v>
          </cell>
          <cell r="K68">
            <v>0</v>
          </cell>
          <cell r="L68">
            <v>0</v>
          </cell>
        </row>
        <row r="69">
          <cell r="E69" t="str">
            <v>경  비</v>
          </cell>
          <cell r="H69">
            <v>0</v>
          </cell>
          <cell r="J69">
            <v>0</v>
          </cell>
          <cell r="K69">
            <v>0</v>
          </cell>
          <cell r="L69">
            <v>0</v>
          </cell>
        </row>
        <row r="70">
          <cell r="E70" t="str">
            <v>소  계</v>
          </cell>
          <cell r="H70">
            <v>2385901</v>
          </cell>
          <cell r="J70">
            <v>0</v>
          </cell>
          <cell r="K70">
            <v>2385901</v>
          </cell>
          <cell r="L70">
            <v>0</v>
          </cell>
        </row>
        <row r="71">
          <cell r="A71" t="str">
            <v>합        계</v>
          </cell>
          <cell r="E71" t="str">
            <v>재료비</v>
          </cell>
          <cell r="H71">
            <v>61878815</v>
          </cell>
          <cell r="K71">
            <v>67211445</v>
          </cell>
          <cell r="L71">
            <v>5332630</v>
          </cell>
        </row>
        <row r="72">
          <cell r="E72" t="str">
            <v>노무비</v>
          </cell>
          <cell r="H72">
            <v>143996464</v>
          </cell>
          <cell r="K72">
            <v>145526521</v>
          </cell>
          <cell r="L72">
            <v>1530057</v>
          </cell>
        </row>
        <row r="73">
          <cell r="E73" t="str">
            <v>경  비</v>
          </cell>
          <cell r="H73">
            <v>1886732</v>
          </cell>
          <cell r="K73">
            <v>2056385</v>
          </cell>
          <cell r="L73">
            <v>169653</v>
          </cell>
        </row>
        <row r="74">
          <cell r="E74" t="str">
            <v>소  계</v>
          </cell>
          <cell r="H74">
            <v>207762011</v>
          </cell>
          <cell r="K74">
            <v>214794351</v>
          </cell>
          <cell r="L74">
            <v>7032340</v>
          </cell>
        </row>
      </sheetData>
      <sheetData sheetId="2"/>
      <sheetData sheetId="3"/>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賃率-職"/>
      <sheetName val="원가 (2)"/>
      <sheetName val="원가"/>
      <sheetName val="재집"/>
      <sheetName val="직재"/>
      <sheetName val="소요량"/>
      <sheetName val="간재"/>
      <sheetName val="용접재료"/>
      <sheetName val="간재비율"/>
      <sheetName val="작업설"/>
      <sheetName val="단가"/>
      <sheetName val="노집"/>
      <sheetName val="노무"/>
      <sheetName val="공수"/>
      <sheetName val="간노"/>
      <sheetName val="임금"/>
      <sheetName val="임율"/>
      <sheetName val="경비"/>
      <sheetName val="배부"/>
      <sheetName val="조정액"/>
      <sheetName val="일반"/>
      <sheetName val="일반관리비"/>
      <sheetName val="이윤"/>
      <sheetName val="이윤율"/>
      <sheetName val="손익"/>
      <sheetName val="제조"/>
      <sheetName val="기업"/>
      <sheetName val="운반비"/>
      <sheetName val="삭제소요량"/>
      <sheetName val="총괄"/>
      <sheetName val="가설대가"/>
      <sheetName val="토공대가"/>
      <sheetName val="구조대가"/>
      <sheetName val="포설대가1"/>
      <sheetName val="부대대가"/>
      <sheetName val="제직재"/>
      <sheetName val="C-직노1"/>
      <sheetName val="D-경비1"/>
      <sheetName val="일위대가 집계표"/>
      <sheetName val="일위대가목록"/>
      <sheetName val="일위대가"/>
      <sheetName val="실행내역"/>
      <sheetName val="직노"/>
      <sheetName val="6PILE  (돌출)"/>
      <sheetName val="건축내역"/>
      <sheetName val="J直材4"/>
      <sheetName val="대,유,램"/>
      <sheetName val="중기사용료"/>
      <sheetName val="N賃率_職"/>
      <sheetName val="70%"/>
      <sheetName val="전선 및 전선관"/>
      <sheetName val="인건비(VOICE)"/>
      <sheetName val="ilch"/>
      <sheetName val="국별인원"/>
      <sheetName val="2공구산출내역"/>
      <sheetName val="명세서"/>
      <sheetName val="I一般比"/>
      <sheetName val="터파기및재료"/>
      <sheetName val="Sheet1"/>
      <sheetName val="용산1(해보)"/>
      <sheetName val="동원인원"/>
      <sheetName val="일위대가(4층원격)"/>
      <sheetName val="일위목록"/>
      <sheetName val="패널"/>
      <sheetName val="1안"/>
      <sheetName val="입찰안"/>
      <sheetName val="단가산출목록표"/>
      <sheetName val="1000 DB구축 부표"/>
      <sheetName val="DATE"/>
      <sheetName val="설계내역서"/>
      <sheetName val="내역서1999.8최종"/>
      <sheetName val="1차 내역서"/>
      <sheetName val="정산"/>
      <sheetName val="쌍송교"/>
      <sheetName val="수지예산"/>
      <sheetName val="제-노임"/>
      <sheetName val="설직재-1"/>
      <sheetName val="전차선로 물량표"/>
      <sheetName val="한강운반비"/>
      <sheetName val="#REF"/>
      <sheetName val="노임"/>
      <sheetName val="자재"/>
      <sheetName val="시설물기초"/>
      <sheetName val="수량산출"/>
      <sheetName val="파일의이용"/>
      <sheetName val="10.공통-노임단가"/>
      <sheetName val="일위대가표(유단가)"/>
      <sheetName val="단가산출"/>
      <sheetName val="표지1"/>
      <sheetName val="별첨-기계경비 산출목록"/>
      <sheetName val="단가조사"/>
      <sheetName val="기자재비"/>
      <sheetName val="단가 "/>
      <sheetName val="일위대가 (PM)"/>
      <sheetName val="중기사용료산출근거"/>
      <sheetName val="단가 및 재료비"/>
      <sheetName val="노임단가표"/>
      <sheetName val="자재단가표"/>
      <sheetName val="갑지"/>
      <sheetName val="집계표"/>
      <sheetName val="SAMPLE"/>
      <sheetName val="옥외 전력간선공사"/>
      <sheetName val="시설장비부하계산서"/>
      <sheetName val="위치조서"/>
      <sheetName val="내역서"/>
      <sheetName val="산출목록표"/>
      <sheetName val="20관리비율"/>
      <sheetName val="참조자료"/>
      <sheetName val="추가대화"/>
      <sheetName val="제경집계"/>
      <sheetName val="조명시설"/>
      <sheetName val="CAUDIT"/>
      <sheetName val="대목"/>
      <sheetName val="단가산출목록"/>
      <sheetName val="실적공사비단가"/>
      <sheetName val="대가"/>
      <sheetName val="Sheet3"/>
      <sheetName val="AV시스템"/>
      <sheetName val="DATA"/>
      <sheetName val="데이타"/>
      <sheetName val="내역서2안"/>
      <sheetName val="원가_(2)"/>
      <sheetName val="6PILE__(돌출)"/>
      <sheetName val="일위대가_집계표"/>
      <sheetName val="전선_및_전선관"/>
      <sheetName val="1000_DB구축_부표"/>
      <sheetName val="CT "/>
      <sheetName val="전기외주내역"/>
      <sheetName val="설계명세서"/>
      <sheetName val="유림골조"/>
      <sheetName val="건물"/>
      <sheetName val="원가계산서"/>
      <sheetName val="가로등내역서"/>
      <sheetName val="GISDB_단가산출목록"/>
      <sheetName val="GISDB_단가산출표"/>
      <sheetName val="기본일위"/>
      <sheetName val="인건비"/>
      <sheetName val="9509"/>
      <sheetName val="공정량산출내역서 "/>
      <sheetName val="5흙막이"/>
      <sheetName val="노임이"/>
      <sheetName val="견적서"/>
      <sheetName val="공종단가"/>
      <sheetName val="8.PILE  (돌출)"/>
      <sheetName val="재료"/>
      <sheetName val="설치자재"/>
      <sheetName val="일용노임단가2001상"/>
      <sheetName val="단"/>
      <sheetName val="자료"/>
      <sheetName val="을"/>
      <sheetName val="물량산출(지점)"/>
      <sheetName val="골조시행"/>
      <sheetName val="노임단가"/>
      <sheetName val="일위대가표(교체)"/>
      <sheetName val="2000시행총괄"/>
      <sheetName val="산출"/>
      <sheetName val="자재단가"/>
      <sheetName val="증감대비"/>
      <sheetName val="구리토평1전기"/>
      <sheetName val="대"/>
      <sheetName val="식재일위대가"/>
      <sheetName val="도로정위치부표"/>
      <sheetName val="도로조사부표"/>
      <sheetName val="CATV"/>
      <sheetName val="2-1. 경관조명 내역총괄표"/>
      <sheetName val="경율산정.XLS"/>
      <sheetName val="ABUT수량-A1"/>
      <sheetName val="INPUT"/>
      <sheetName val="WORK"/>
      <sheetName val="금액내역서"/>
      <sheetName val="전기"/>
      <sheetName val="날개벽"/>
      <sheetName val="동원(3)"/>
      <sheetName val="노무비단가"/>
      <sheetName val="내역1"/>
      <sheetName val="화해(함평)"/>
      <sheetName val="화해(장성)"/>
      <sheetName val="시설물일위"/>
      <sheetName val="수량산출1"/>
      <sheetName val="Baby일위대가"/>
      <sheetName val="불법주정차"/>
      <sheetName val="Sheet4"/>
      <sheetName val="단가기준"/>
      <sheetName val="현장경비"/>
      <sheetName val="공문"/>
      <sheetName val="현장관리비"/>
      <sheetName val="단가조사서"/>
      <sheetName val="일위대가(출입)"/>
      <sheetName val="기준FACTOR"/>
      <sheetName val="9811"/>
      <sheetName val="단가산출서"/>
      <sheetName val="횡 연장"/>
      <sheetName val="암거단위"/>
      <sheetName val="일위대가(가설)"/>
      <sheetName val="ELECTRIC"/>
      <sheetName val="공사비"/>
      <sheetName val="차액보증"/>
      <sheetName val="소방"/>
      <sheetName val="정부노임단가"/>
      <sheetName val="전력"/>
      <sheetName val="특수선일위대가"/>
      <sheetName val="3련 BOX"/>
      <sheetName val="예정공정표 (2)"/>
      <sheetName val="노무비"/>
      <sheetName val="96작생능"/>
      <sheetName val="환율"/>
      <sheetName val="Sheet13"/>
      <sheetName val="Customer Databas"/>
      <sheetName val="전체"/>
      <sheetName val="갑지(추정)"/>
      <sheetName val="프랜트면허"/>
      <sheetName val="2.냉난방설비공사"/>
      <sheetName val="7.자동제어공사"/>
      <sheetName val="동수"/>
      <sheetName val="TOTAL"/>
      <sheetName val="식재인부"/>
      <sheetName val="도급FORM"/>
      <sheetName val="실행철강하도"/>
      <sheetName val="급수 (LPM)"/>
      <sheetName val="CTEMCOST"/>
      <sheetName val="PANEL가격"/>
      <sheetName val="일위"/>
      <sheetName val="내역"/>
      <sheetName val="2-3.공사비내역서"/>
      <sheetName val="4-2. 기계경비산출"/>
      <sheetName val="7.노무비 근거"/>
      <sheetName val="3-2.일위대가"/>
      <sheetName val="전국현황"/>
      <sheetName val="일위(PN)"/>
      <sheetName val="COST"/>
      <sheetName val="Mc1"/>
      <sheetName val="인원계획-미화"/>
      <sheetName val="익산"/>
      <sheetName val="DWG-CAB-I"/>
      <sheetName val="Sheet14"/>
      <sheetName val="이토변실(A3-LINE)"/>
      <sheetName val="시중노임(공사)"/>
      <sheetName val="설비(제출)"/>
      <sheetName val="AL공사(원)"/>
      <sheetName val="6호기"/>
      <sheetName val="10월"/>
      <sheetName val="대비"/>
      <sheetName val="기초목"/>
      <sheetName val="2.대외공문"/>
      <sheetName val="일위대가(건축)"/>
      <sheetName val="단중표"/>
      <sheetName val="기본설계기준"/>
      <sheetName val="품셈총괄표"/>
      <sheetName val="공사비예산서_토목분_"/>
      <sheetName val="토목주소"/>
      <sheetName val="TRE TABLE"/>
      <sheetName val="생산량"/>
      <sheetName val="판매가격(정리)"/>
      <sheetName val="주문"/>
      <sheetName val="적현로"/>
      <sheetName val="기본사항"/>
      <sheetName val="Sheet5"/>
      <sheetName val="기본입력"/>
      <sheetName val="OPGW기별"/>
      <sheetName val="단가표"/>
      <sheetName val="내역5"/>
      <sheetName val="대가단최종"/>
      <sheetName val="전기일위목록"/>
      <sheetName val="S&amp;R"/>
      <sheetName val="wall"/>
      <sheetName val="산출기초"/>
      <sheetName val="원가_(2)1"/>
      <sheetName val="일위대가_집계표1"/>
      <sheetName val="6PILE__(돌출)1"/>
      <sheetName val="전선_및_전선관1"/>
      <sheetName val="1차_내역서"/>
      <sheetName val="별첨-기계경비_산출목록"/>
      <sheetName val="내역서1999_8최종"/>
      <sheetName val="10_공통-노임단가"/>
      <sheetName val="1000_DB구축_부표1"/>
      <sheetName val="단가_및_재료비"/>
      <sheetName val="옥외_전력간선공사"/>
      <sheetName val="CT_"/>
      <sheetName val="동력기별"/>
      <sheetName val="단가대비"/>
      <sheetName val="COVER"/>
      <sheetName val="총 원가계산"/>
      <sheetName val="물량표"/>
      <sheetName val="단가산출서_토목"/>
      <sheetName val="공사내역"/>
      <sheetName val="일용직내역"/>
      <sheetName val="길어깨(현황)"/>
      <sheetName val="BOX전기내역"/>
      <sheetName val="일명"/>
      <sheetName val="일명95"/>
      <sheetName val="일비"/>
      <sheetName val="일비95"/>
      <sheetName val="경명"/>
      <sheetName val="경명95"/>
      <sheetName val="경배"/>
      <sheetName val="경배95"/>
      <sheetName val="임율95"/>
      <sheetName val="간노비"/>
      <sheetName val="간노비95"/>
      <sheetName val="철거산출근거"/>
      <sheetName val="Y-WORK"/>
      <sheetName val="EXPENSE"/>
      <sheetName val="갑지1"/>
      <sheetName val="연부97-1"/>
      <sheetName val="수목표준대가"/>
      <sheetName val="돈암사업"/>
      <sheetName val="기초자료입력"/>
      <sheetName val="도근좌표"/>
      <sheetName val="덤프"/>
      <sheetName val="석재다짐"/>
      <sheetName val="소운반"/>
      <sheetName val="아스콘"/>
      <sheetName val="장비"/>
      <sheetName val="실행내역서"/>
      <sheetName val="2분기평가"/>
      <sheetName val="2000년1차"/>
      <sheetName val="6. 직접경비"/>
      <sheetName val="설계서"/>
      <sheetName val="부하계산서"/>
      <sheetName val="BEND LOSS"/>
      <sheetName val="설계서식"/>
      <sheetName val="램머"/>
      <sheetName val="기계경비(시간당)"/>
      <sheetName val="수량산출2"/>
      <sheetName val="일위_파일"/>
      <sheetName val="물량"/>
      <sheetName val="7.수지"/>
      <sheetName val="ITEM"/>
      <sheetName val="배관내역"/>
      <sheetName val="예산내역"/>
      <sheetName val="총괄수지표"/>
      <sheetName val="설계내역2"/>
      <sheetName val="출력은 금물"/>
      <sheetName val=" 갑  지 "/>
      <sheetName val="도급예산내역서총괄표"/>
      <sheetName val="설계산출기초"/>
      <sheetName val="건축일위"/>
      <sheetName val="그라우팅일위"/>
      <sheetName val="단가및재료비"/>
      <sheetName val="여과지동"/>
      <sheetName val="기초자료"/>
      <sheetName val="기초일위"/>
      <sheetName val="시설일위"/>
      <sheetName val="조명일위"/>
      <sheetName val="관급"/>
      <sheetName val="데리네이타현황"/>
      <sheetName val="A1"/>
      <sheetName val="회사정보"/>
      <sheetName val="※참고자료※"/>
      <sheetName val="공정량산출내역서_"/>
      <sheetName val="단가_"/>
      <sheetName val="일위대가_(PM)"/>
      <sheetName val="예정공정표_(2)"/>
      <sheetName val="8_PILE__(돌출)"/>
      <sheetName val="물량master"/>
      <sheetName val="식음료"/>
      <sheetName val="data spec"/>
      <sheetName val="깨기"/>
      <sheetName val="공사개요"/>
      <sheetName val="내역전기"/>
      <sheetName val="중기목록표"/>
      <sheetName val="표지"/>
      <sheetName val="설비원가"/>
      <sheetName val="중기일위대가"/>
      <sheetName val="기성2"/>
      <sheetName val="총체보활공정표"/>
      <sheetName val="단위단가"/>
      <sheetName val="요율"/>
      <sheetName val="물가대비표"/>
      <sheetName val="단가(1)"/>
      <sheetName val="BS"/>
      <sheetName val="물량내역"/>
      <sheetName val="가도공"/>
      <sheetName val="산출내역서"/>
      <sheetName val="cp-e1"/>
      <sheetName val="기준표"/>
      <sheetName val="현황"/>
      <sheetName val="프린터현황"/>
      <sheetName val="공예율"/>
      <sheetName val="#3E1_GCR"/>
      <sheetName val="품셈적용 자료"/>
      <sheetName val="설계예산서"/>
      <sheetName val="시설물"/>
      <sheetName val="유지관리"/>
      <sheetName val="산출내역서 (2)"/>
      <sheetName val="시중노임"/>
      <sheetName val="제2호단위수량"/>
      <sheetName val="식재가격"/>
      <sheetName val="식재총괄"/>
      <sheetName val="코드표"/>
      <sheetName val="AC포장수량"/>
      <sheetName val="설계내역"/>
      <sheetName val="원가계산서(공사)"/>
      <sheetName val="실행내역 "/>
      <sheetName val="회관내역"/>
      <sheetName val="회관내역 (2)"/>
      <sheetName val="공동내역"/>
      <sheetName val="공동내역 (2)"/>
      <sheetName val="쉼터내역"/>
      <sheetName val="쉼터내역 (2)"/>
      <sheetName val="직종별노임단가표"/>
      <sheetName val="변경내역"/>
      <sheetName val="기계경비총괄표"/>
      <sheetName val="일위대가_현장"/>
      <sheetName val="HW"/>
      <sheetName val="범용도입(1차)"/>
      <sheetName val="SW"/>
      <sheetName val="적용기준표(98년상반기)"/>
      <sheetName val="5-1.설계명세서"/>
      <sheetName val="공사계획서"/>
      <sheetName val="산근"/>
      <sheetName val="노임단가(전기·통신)"/>
      <sheetName val="설계"/>
      <sheetName val="정산내역서"/>
      <sheetName val="Sheet2"/>
    </sheetNames>
    <sheetDataSet>
      <sheetData sheetId="0" refreshError="1">
        <row r="5">
          <cell r="I5">
            <v>1</v>
          </cell>
        </row>
        <row r="6">
          <cell r="I6">
            <v>2</v>
          </cell>
        </row>
        <row r="7">
          <cell r="I7">
            <v>3</v>
          </cell>
        </row>
        <row r="8">
          <cell r="I8">
            <v>4</v>
          </cell>
        </row>
        <row r="9">
          <cell r="I9">
            <v>5</v>
          </cell>
        </row>
        <row r="10">
          <cell r="I10">
            <v>6</v>
          </cell>
        </row>
        <row r="11">
          <cell r="I11">
            <v>7</v>
          </cell>
        </row>
        <row r="12">
          <cell r="I12">
            <v>8</v>
          </cell>
        </row>
        <row r="13">
          <cell r="I13">
            <v>9</v>
          </cell>
        </row>
        <row r="14">
          <cell r="I14">
            <v>10</v>
          </cell>
        </row>
        <row r="15">
          <cell r="I15">
            <v>11</v>
          </cell>
        </row>
        <row r="16">
          <cell r="I16">
            <v>12</v>
          </cell>
        </row>
        <row r="17">
          <cell r="I17">
            <v>13</v>
          </cell>
        </row>
        <row r="18">
          <cell r="I18">
            <v>14</v>
          </cell>
        </row>
        <row r="19">
          <cell r="I19">
            <v>15</v>
          </cell>
        </row>
        <row r="20">
          <cell r="I20">
            <v>16</v>
          </cell>
        </row>
        <row r="21">
          <cell r="I21">
            <v>17</v>
          </cell>
        </row>
        <row r="22">
          <cell r="I22">
            <v>18</v>
          </cell>
        </row>
        <row r="23">
          <cell r="I23">
            <v>19</v>
          </cell>
        </row>
        <row r="24">
          <cell r="I24">
            <v>20</v>
          </cell>
        </row>
        <row r="25">
          <cell r="I25">
            <v>21</v>
          </cell>
        </row>
        <row r="26">
          <cell r="I26">
            <v>22</v>
          </cell>
        </row>
        <row r="27">
          <cell r="I27">
            <v>23</v>
          </cell>
        </row>
        <row r="28">
          <cell r="I28">
            <v>24</v>
          </cell>
        </row>
        <row r="29">
          <cell r="I29">
            <v>25</v>
          </cell>
        </row>
        <row r="30">
          <cell r="I30">
            <v>26</v>
          </cell>
        </row>
      </sheetData>
      <sheetData sheetId="1"/>
      <sheetData sheetId="2">
        <row r="5">
          <cell r="I5">
            <v>1</v>
          </cell>
        </row>
      </sheetData>
      <sheetData sheetId="3">
        <row r="5">
          <cell r="I5">
            <v>1</v>
          </cell>
        </row>
      </sheetData>
      <sheetData sheetId="4">
        <row r="5">
          <cell r="I5">
            <v>1</v>
          </cell>
        </row>
      </sheetData>
      <sheetData sheetId="5">
        <row r="5">
          <cell r="I5">
            <v>1</v>
          </cell>
        </row>
      </sheetData>
      <sheetData sheetId="6">
        <row r="5">
          <cell r="I5">
            <v>1</v>
          </cell>
        </row>
      </sheetData>
      <sheetData sheetId="7">
        <row r="5">
          <cell r="I5">
            <v>1</v>
          </cell>
        </row>
      </sheetData>
      <sheetData sheetId="8">
        <row r="5">
          <cell r="I5">
            <v>1</v>
          </cell>
        </row>
      </sheetData>
      <sheetData sheetId="9">
        <row r="5">
          <cell r="I5">
            <v>1</v>
          </cell>
        </row>
      </sheetData>
      <sheetData sheetId="10">
        <row r="5">
          <cell r="I5">
            <v>1</v>
          </cell>
        </row>
      </sheetData>
      <sheetData sheetId="11">
        <row r="5">
          <cell r="I5">
            <v>1</v>
          </cell>
        </row>
      </sheetData>
      <sheetData sheetId="12">
        <row r="5">
          <cell r="I5">
            <v>1</v>
          </cell>
        </row>
      </sheetData>
      <sheetData sheetId="13">
        <row r="5">
          <cell r="I5">
            <v>1</v>
          </cell>
        </row>
      </sheetData>
      <sheetData sheetId="14">
        <row r="5">
          <cell r="I5">
            <v>1</v>
          </cell>
        </row>
      </sheetData>
      <sheetData sheetId="15">
        <row r="5">
          <cell r="I5">
            <v>1</v>
          </cell>
        </row>
      </sheetData>
      <sheetData sheetId="16">
        <row r="7">
          <cell r="I7">
            <v>0</v>
          </cell>
        </row>
      </sheetData>
      <sheetData sheetId="17">
        <row r="7">
          <cell r="I7">
            <v>0</v>
          </cell>
        </row>
      </sheetData>
      <sheetData sheetId="18">
        <row r="7">
          <cell r="I7">
            <v>0</v>
          </cell>
        </row>
      </sheetData>
      <sheetData sheetId="19">
        <row r="7">
          <cell r="I7">
            <v>0</v>
          </cell>
        </row>
      </sheetData>
      <sheetData sheetId="20">
        <row r="7">
          <cell r="I7">
            <v>0</v>
          </cell>
        </row>
      </sheetData>
      <sheetData sheetId="21">
        <row r="7">
          <cell r="I7">
            <v>0</v>
          </cell>
        </row>
      </sheetData>
      <sheetData sheetId="22">
        <row r="7">
          <cell r="I7">
            <v>0</v>
          </cell>
        </row>
      </sheetData>
      <sheetData sheetId="23">
        <row r="7">
          <cell r="I7">
            <v>0</v>
          </cell>
        </row>
      </sheetData>
      <sheetData sheetId="24">
        <row r="7">
          <cell r="I7">
            <v>0</v>
          </cell>
        </row>
      </sheetData>
      <sheetData sheetId="25"/>
      <sheetData sheetId="26"/>
      <sheetData sheetId="27"/>
      <sheetData sheetId="28"/>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sheetData sheetId="49" refreshError="1"/>
      <sheetData sheetId="50" refreshError="1"/>
      <sheetData sheetId="51" refreshError="1"/>
      <sheetData sheetId="52">
        <row r="7">
          <cell r="I7" t="str">
            <v/>
          </cell>
        </row>
      </sheetData>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sheetData sheetId="267"/>
      <sheetData sheetId="268"/>
      <sheetData sheetId="269"/>
      <sheetData sheetId="270"/>
      <sheetData sheetId="271"/>
      <sheetData sheetId="272"/>
      <sheetData sheetId="273"/>
      <sheetData sheetId="274"/>
      <sheetData sheetId="275"/>
      <sheetData sheetId="276"/>
      <sheetData sheetId="277"/>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sheetData sheetId="409"/>
      <sheetData sheetId="410"/>
      <sheetData sheetId="411"/>
      <sheetData sheetId="412"/>
      <sheetData sheetId="413" refreshError="1"/>
      <sheetData sheetId="41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약품공급2"/>
      <sheetName val="1단계"/>
      <sheetName val="GODO"/>
    </sheetNames>
    <sheetDataSet>
      <sheetData sheetId="0"/>
      <sheetData sheetId="1" refreshError="1"/>
      <sheetData sheetId="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침사지"/>
      <sheetName val="유입펌프"/>
      <sheetName val="조정조"/>
      <sheetName val="최초침전지"/>
      <sheetName val="포기조"/>
      <sheetName val="송풍기"/>
      <sheetName val="최종침전지"/>
      <sheetName val="UV소독"/>
      <sheetName val="용수공급"/>
      <sheetName val="농축조"/>
      <sheetName val="탈수기"/>
      <sheetName val="탈취설비"/>
      <sheetName val="약품설비"/>
      <sheetName val="약품공급2"/>
      <sheetName val="전기"/>
      <sheetName val="기기리스트"/>
      <sheetName val="경상비"/>
      <sheetName val="#REF"/>
      <sheetName val="일위대가(1)"/>
      <sheetName val="에너지동"/>
      <sheetName val="부안일위"/>
      <sheetName val="집계표"/>
      <sheetName val="정보매체A동"/>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C분석"/>
      <sheetName val="직접비"/>
      <sheetName val="원가"/>
      <sheetName val="이래에셋"/>
      <sheetName val="약품설비"/>
    </sheetNames>
    <sheetDataSet>
      <sheetData sheetId="0" refreshError="1"/>
      <sheetData sheetId="1" refreshError="1"/>
      <sheetData sheetId="2" refreshError="1"/>
      <sheetData sheetId="3" refreshError="1"/>
      <sheetData sheetId="4"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일위대가-1"/>
      <sheetName val="중기사용료및운전경비"/>
      <sheetName val="기계경비"/>
    </sheetNames>
    <sheetDataSet>
      <sheetData sheetId="0"/>
      <sheetData sheetId="1"/>
      <sheetData sheetId="2"/>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賃率-職"/>
      <sheetName val="pipe-mid"/>
      <sheetName val="#REF"/>
      <sheetName val="수량산출"/>
      <sheetName val="교대(A1)"/>
      <sheetName val="건축공사실행"/>
      <sheetName val="일위대가"/>
      <sheetName val="45,46"/>
      <sheetName val="Baby일위대가"/>
      <sheetName val="날개벽(시점좌측)"/>
      <sheetName val="집계표"/>
      <sheetName val="대전-교대(A1-A2)"/>
      <sheetName val="단위수량"/>
      <sheetName val="내역서"/>
      <sheetName val="저"/>
      <sheetName val="단가"/>
      <sheetName val="상행-교대(A1-A2)"/>
      <sheetName val="교대(A1-A2)"/>
      <sheetName val="평형공사비"/>
      <sheetName val="일반공사"/>
      <sheetName val="무전표"/>
      <sheetName val="적용단위길이"/>
      <sheetName val="피벗테이블데이터분석"/>
      <sheetName val="특수기호강도거푸집"/>
      <sheetName val="종배수관면벽신"/>
      <sheetName val="종배수관(신)"/>
      <sheetName val="자료입력"/>
      <sheetName val="평균높이산출근거"/>
      <sheetName val="횡배수관위치조서"/>
      <sheetName val="내역"/>
      <sheetName val="일위"/>
    </sheetNames>
    <definedNames>
      <definedName name="등록_시작"/>
      <definedName name="등록_취소"/>
      <definedName name="메인_시작"/>
      <definedName name="물량집계"/>
      <definedName name="ISO_정렬"/>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777"/>
      <sheetName val="#REF"/>
      <sheetName val="6PILE  (돌출)"/>
      <sheetName val="일위대가표"/>
      <sheetName val="단가비교표_공통1"/>
      <sheetName val="일위대가"/>
      <sheetName val="수자재단위당"/>
      <sheetName val="식재가격"/>
      <sheetName val="식재총괄"/>
      <sheetName val="일위목록"/>
      <sheetName val="마산방향"/>
      <sheetName val="진주방향"/>
      <sheetName val="교통대책내역"/>
      <sheetName val="DATE"/>
      <sheetName val="맨홀수량"/>
      <sheetName val="토목주소"/>
      <sheetName val="프랜트면허"/>
      <sheetName val="단가산출"/>
      <sheetName val="수문일1"/>
      <sheetName val="토공1차"/>
      <sheetName val="대창(장성)"/>
      <sheetName val="대창(함평)-창열"/>
      <sheetName val="삼보지질"/>
      <sheetName val="일반수량총괄집계"/>
      <sheetName val="정부노임단가"/>
      <sheetName val="단가"/>
      <sheetName val="말뚝지지력산정"/>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기기리스트"/>
      <sheetName val="축산 기기리스트"/>
      <sheetName val="견적대비표"/>
      <sheetName val="GI-LIST"/>
      <sheetName val="약품공급2"/>
      <sheetName val="화재 탐지 설비"/>
      <sheetName val="교대시점"/>
      <sheetName val="일위대가목차"/>
      <sheetName val="EQT-ESTN"/>
      <sheetName val="일위(PN)"/>
      <sheetName val="설계가"/>
      <sheetName val="가도공"/>
      <sheetName val="BID"/>
      <sheetName val="집계표"/>
      <sheetName val="tggwan(mac)"/>
      <sheetName val="수량산출"/>
      <sheetName val="노임단가"/>
      <sheetName val="노임"/>
      <sheetName val="단가"/>
      <sheetName val="TARGET"/>
      <sheetName val="esc"/>
      <sheetName val="계수시트"/>
      <sheetName val="원가계산서"/>
      <sheetName val="static.cal"/>
      <sheetName val="JUCKEYK"/>
      <sheetName val="총괄"/>
      <sheetName val="S0"/>
      <sheetName val="ITEM"/>
      <sheetName val="전기일위대가"/>
      <sheetName val="NOMUBI"/>
      <sheetName val="자재단가"/>
      <sheetName val="N賃率-職"/>
      <sheetName val="견적대비"/>
      <sheetName val="시설일위"/>
      <sheetName val="SG"/>
      <sheetName val="인수공규격"/>
      <sheetName val="マージン"/>
      <sheetName val="'94자산"/>
      <sheetName val="G.R300경비"/>
      <sheetName val="대치판정"/>
      <sheetName val="터파기및재료"/>
      <sheetName val="대가수량"/>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P47"/>
  <sheetViews>
    <sheetView tabSelected="1" view="pageBreakPreview" topLeftCell="A10" zoomScaleSheetLayoutView="100" workbookViewId="0">
      <selection activeCell="N33" sqref="N33"/>
    </sheetView>
  </sheetViews>
  <sheetFormatPr defaultRowHeight="16.5" x14ac:dyDescent="0.3"/>
  <cols>
    <col min="1" max="1" width="6.625" style="36" customWidth="1"/>
    <col min="2" max="2" width="10.625" customWidth="1"/>
    <col min="3" max="3" width="12.75" customWidth="1"/>
    <col min="4" max="4" width="16.625" customWidth="1"/>
    <col min="5" max="5" width="0.375" customWidth="1"/>
    <col min="6" max="7" width="16.625" customWidth="1"/>
    <col min="8" max="11" width="16.25" customWidth="1"/>
    <col min="12" max="12" width="16.625" customWidth="1"/>
    <col min="13" max="13" width="6.625" customWidth="1"/>
    <col min="14" max="14" width="23.5" customWidth="1"/>
    <col min="15" max="15" width="37.375" customWidth="1"/>
    <col min="16" max="16" width="30.75" bestFit="1" customWidth="1"/>
  </cols>
  <sheetData>
    <row r="1" spans="1:15" s="34" customFormat="1" ht="6.75" customHeight="1" x14ac:dyDescent="0.3">
      <c r="A1" s="33"/>
      <c r="M1" s="35"/>
    </row>
    <row r="2" spans="1:15" ht="30" customHeight="1" x14ac:dyDescent="0.3">
      <c r="B2" s="104" t="s">
        <v>1043</v>
      </c>
      <c r="C2" s="104"/>
      <c r="D2" s="104"/>
      <c r="E2" s="104"/>
      <c r="F2" s="104"/>
      <c r="G2" s="104"/>
      <c r="H2" s="104"/>
      <c r="I2" s="104"/>
      <c r="J2" s="104"/>
      <c r="K2" s="104"/>
      <c r="L2" s="104"/>
      <c r="M2" s="37"/>
    </row>
    <row r="3" spans="1:15" ht="6.75" customHeight="1" x14ac:dyDescent="0.3">
      <c r="B3" s="38"/>
      <c r="C3" s="38"/>
      <c r="D3" s="38"/>
      <c r="E3" s="38"/>
      <c r="F3" s="38"/>
      <c r="G3" s="38"/>
      <c r="H3" s="38"/>
      <c r="I3" s="38"/>
      <c r="J3" s="38"/>
      <c r="K3" s="38"/>
      <c r="L3" s="38"/>
      <c r="M3" s="37"/>
    </row>
    <row r="4" spans="1:15" ht="24" customHeight="1" x14ac:dyDescent="0.3">
      <c r="B4" s="39"/>
      <c r="C4" s="105" t="s">
        <v>1090</v>
      </c>
      <c r="D4" s="105"/>
      <c r="E4" s="105"/>
      <c r="F4" s="105"/>
      <c r="G4" s="105"/>
      <c r="H4" s="105"/>
      <c r="I4" s="105"/>
      <c r="J4" s="105"/>
      <c r="K4" s="105"/>
      <c r="L4" s="39"/>
      <c r="M4" s="37"/>
    </row>
    <row r="5" spans="1:15" ht="10.5" customHeight="1" x14ac:dyDescent="0.3">
      <c r="C5" s="40"/>
      <c r="D5" s="40"/>
      <c r="E5" s="40"/>
      <c r="F5" s="40"/>
      <c r="G5" s="40"/>
      <c r="H5" s="40"/>
      <c r="I5" s="40"/>
      <c r="J5" s="40"/>
      <c r="K5" s="40"/>
      <c r="M5" s="37"/>
    </row>
    <row r="6" spans="1:15" s="44" customFormat="1" ht="20.25" x14ac:dyDescent="0.3">
      <c r="A6" s="41"/>
      <c r="B6" s="42"/>
      <c r="C6" s="106" t="s">
        <v>1044</v>
      </c>
      <c r="D6" s="107"/>
      <c r="E6" s="43" t="s">
        <v>1045</v>
      </c>
      <c r="F6" s="44" t="str">
        <f>"일금 "&amp;NUMBERSTRING(L30,1)&amp;"원정"</f>
        <v>일금 칠천사백구십이만일천원정</v>
      </c>
      <c r="J6" s="44" t="str">
        <f>"( \"&amp;TEXT(L30,"#,###")&amp;" )"</f>
        <v>( \74,921,000 )</v>
      </c>
      <c r="M6" s="45"/>
    </row>
    <row r="7" spans="1:15" s="44" customFormat="1" ht="9" customHeight="1" x14ac:dyDescent="0.3">
      <c r="A7" s="46"/>
      <c r="M7" s="45"/>
    </row>
    <row r="8" spans="1:15" s="44" customFormat="1" ht="20.25" x14ac:dyDescent="0.3">
      <c r="A8" s="46"/>
      <c r="C8" s="97" t="s">
        <v>1092</v>
      </c>
      <c r="D8" s="97"/>
      <c r="E8" s="47" t="s">
        <v>1045</v>
      </c>
      <c r="F8" s="48" t="str">
        <f>"일금 "&amp;NUMBERSTRING(L21,1)&amp;"원정"</f>
        <v>일금 칠천사백구십이만일천원정</v>
      </c>
      <c r="G8" s="48"/>
      <c r="H8" s="48"/>
      <c r="I8" s="48"/>
      <c r="J8" s="48" t="str">
        <f>"( \"&amp;TEXT(L21,"#,###")&amp;" )"</f>
        <v>( \74,921,000 )</v>
      </c>
      <c r="K8" s="48"/>
      <c r="M8" s="45"/>
    </row>
    <row r="9" spans="1:15" s="44" customFormat="1" ht="9" customHeight="1" x14ac:dyDescent="0.3">
      <c r="A9" s="46"/>
      <c r="C9" s="48"/>
      <c r="D9" s="48"/>
      <c r="E9" s="48"/>
      <c r="F9" s="48"/>
      <c r="G9" s="48"/>
      <c r="H9" s="48"/>
      <c r="I9" s="48"/>
      <c r="J9" s="48"/>
      <c r="K9" s="48"/>
      <c r="M9" s="45"/>
    </row>
    <row r="10" spans="1:15" s="44" customFormat="1" ht="20.25" x14ac:dyDescent="0.3">
      <c r="A10" s="46"/>
      <c r="C10" s="97" t="s">
        <v>1046</v>
      </c>
      <c r="D10" s="97"/>
      <c r="E10" s="47" t="s">
        <v>1045</v>
      </c>
      <c r="F10" s="48" t="str">
        <f>"일금 "&amp;NUMBERSTRING(L26,1)&amp;"원정"</f>
        <v>일금 영원정</v>
      </c>
      <c r="G10" s="48"/>
      <c r="H10" s="48"/>
      <c r="I10" s="48"/>
      <c r="J10" s="48" t="str">
        <f>"( \"&amp;TEXT(L26,"#,###")&amp;" )"</f>
        <v>( \ )</v>
      </c>
      <c r="K10" s="48"/>
      <c r="M10" s="45"/>
    </row>
    <row r="11" spans="1:15" ht="8.25" customHeight="1" x14ac:dyDescent="0.3">
      <c r="C11" s="48"/>
      <c r="D11" s="48"/>
      <c r="E11" s="48"/>
      <c r="F11" s="48"/>
      <c r="G11" s="48"/>
      <c r="H11" s="48"/>
      <c r="I11" s="48"/>
      <c r="J11" s="48"/>
      <c r="K11" s="48"/>
      <c r="M11" s="37"/>
    </row>
    <row r="12" spans="1:15" ht="16.5" hidden="1" customHeight="1" x14ac:dyDescent="0.3">
      <c r="C12" s="103"/>
      <c r="D12" s="103"/>
      <c r="E12" s="49"/>
      <c r="F12" s="48"/>
      <c r="G12" s="48"/>
      <c r="H12" s="48"/>
      <c r="I12" s="48"/>
      <c r="J12" s="48"/>
      <c r="K12" s="48"/>
      <c r="M12" s="37"/>
    </row>
    <row r="13" spans="1:15" s="44" customFormat="1" ht="20.25" x14ac:dyDescent="0.3">
      <c r="A13" s="46"/>
      <c r="C13" s="97" t="s">
        <v>1047</v>
      </c>
      <c r="D13" s="97"/>
      <c r="E13" s="47" t="s">
        <v>1045</v>
      </c>
      <c r="F13" s="48" t="str">
        <f>"일금 "&amp;NUMBERSTRING(L29,1)&amp;"원정"</f>
        <v>일금 영원정</v>
      </c>
      <c r="G13" s="48"/>
      <c r="H13" s="48"/>
      <c r="I13" s="48"/>
      <c r="J13" s="48" t="str">
        <f>"( \"&amp;TEXT(L29,"#,###")&amp;" )"</f>
        <v>( \ )</v>
      </c>
      <c r="K13" s="48"/>
      <c r="M13" s="45"/>
    </row>
    <row r="14" spans="1:15" ht="16.5" hidden="1" customHeight="1" x14ac:dyDescent="0.3">
      <c r="M14" s="37"/>
    </row>
    <row r="15" spans="1:15" ht="8.25" customHeight="1" x14ac:dyDescent="0.3">
      <c r="M15" s="37"/>
    </row>
    <row r="16" spans="1:15" ht="27.95" customHeight="1" x14ac:dyDescent="0.3">
      <c r="B16" s="98" t="s">
        <v>1048</v>
      </c>
      <c r="C16" s="99"/>
      <c r="D16" s="93" t="s">
        <v>1049</v>
      </c>
      <c r="E16" s="102"/>
      <c r="F16" s="102"/>
      <c r="G16" s="94"/>
      <c r="H16" s="89" t="s">
        <v>1050</v>
      </c>
      <c r="I16" s="89" t="s">
        <v>1051</v>
      </c>
      <c r="J16" s="89" t="s">
        <v>1052</v>
      </c>
      <c r="K16" s="89" t="s">
        <v>1053</v>
      </c>
      <c r="L16" s="91" t="s">
        <v>1054</v>
      </c>
      <c r="M16" s="37"/>
      <c r="O16" s="50"/>
    </row>
    <row r="17" spans="1:16" ht="27.95" customHeight="1" x14ac:dyDescent="0.3">
      <c r="B17" s="100"/>
      <c r="C17" s="101"/>
      <c r="D17" s="93" t="s">
        <v>1055</v>
      </c>
      <c r="E17" s="94"/>
      <c r="F17" s="51" t="s">
        <v>1056</v>
      </c>
      <c r="G17" s="51" t="s">
        <v>1057</v>
      </c>
      <c r="H17" s="90"/>
      <c r="I17" s="90"/>
      <c r="J17" s="90"/>
      <c r="K17" s="90"/>
      <c r="L17" s="92"/>
      <c r="M17" s="37"/>
      <c r="N17" s="52" t="s">
        <v>1058</v>
      </c>
      <c r="O17" s="52" t="s">
        <v>1059</v>
      </c>
    </row>
    <row r="18" spans="1:16" ht="27.95" customHeight="1" x14ac:dyDescent="0.3">
      <c r="B18" s="51" t="s">
        <v>1060</v>
      </c>
      <c r="C18" s="51" t="s">
        <v>1061</v>
      </c>
      <c r="D18" s="83">
        <f>원가계산서!E28</f>
        <v>68110000</v>
      </c>
      <c r="E18" s="84"/>
      <c r="F18" s="53">
        <f>원가계산서!E29</f>
        <v>6811000</v>
      </c>
      <c r="G18" s="53">
        <f>SUM(D18:F18)</f>
        <v>74921000</v>
      </c>
      <c r="H18" s="53"/>
      <c r="I18" s="53"/>
      <c r="J18" s="53"/>
      <c r="K18" s="53"/>
      <c r="L18" s="53">
        <f>SUM(G18:K18)</f>
        <v>74921000</v>
      </c>
      <c r="M18" s="37"/>
      <c r="N18" s="54">
        <f>L18/L30*100</f>
        <v>100</v>
      </c>
      <c r="O18" s="55" t="e">
        <f>L18/N32</f>
        <v>#DIV/0!</v>
      </c>
    </row>
    <row r="19" spans="1:16" s="60" customFormat="1" ht="27.95" customHeight="1" x14ac:dyDescent="0.3">
      <c r="A19" s="56"/>
      <c r="B19" s="51"/>
      <c r="C19" s="51"/>
      <c r="D19" s="95"/>
      <c r="E19" s="96"/>
      <c r="F19" s="57"/>
      <c r="G19" s="53">
        <f>SUM(D19:F19)</f>
        <v>0</v>
      </c>
      <c r="H19" s="57"/>
      <c r="I19" s="57"/>
      <c r="J19" s="57"/>
      <c r="K19" s="57"/>
      <c r="L19" s="53">
        <f>SUM(G19:K19)</f>
        <v>0</v>
      </c>
      <c r="M19" s="58"/>
      <c r="N19" s="59">
        <f>L19/L30*100</f>
        <v>0</v>
      </c>
      <c r="O19" s="55" t="e">
        <f>L19/N32</f>
        <v>#DIV/0!</v>
      </c>
    </row>
    <row r="20" spans="1:16" ht="27.95" customHeight="1" x14ac:dyDescent="0.3">
      <c r="B20" s="51"/>
      <c r="C20" s="51"/>
      <c r="D20" s="83"/>
      <c r="E20" s="84"/>
      <c r="F20" s="53"/>
      <c r="G20" s="53">
        <f>SUM(D20:F20)</f>
        <v>0</v>
      </c>
      <c r="H20" s="53"/>
      <c r="I20" s="53"/>
      <c r="J20" s="53"/>
      <c r="K20" s="53"/>
      <c r="L20" s="53">
        <f>SUM(G20:K20)</f>
        <v>0</v>
      </c>
      <c r="M20" s="37"/>
      <c r="N20" s="54">
        <f>L20/L30*100</f>
        <v>0</v>
      </c>
      <c r="O20" s="55" t="e">
        <f>L20/N32</f>
        <v>#DIV/0!</v>
      </c>
    </row>
    <row r="21" spans="1:16" ht="27.95" customHeight="1" x14ac:dyDescent="0.3">
      <c r="B21" s="85" t="s">
        <v>1062</v>
      </c>
      <c r="C21" s="86"/>
      <c r="D21" s="87">
        <f>SUM(D18:E20)</f>
        <v>68110000</v>
      </c>
      <c r="E21" s="88"/>
      <c r="F21" s="61">
        <f>SUM(F18:F20)</f>
        <v>6811000</v>
      </c>
      <c r="G21" s="61">
        <f t="shared" ref="G21" si="0">SUM(D21:F21)</f>
        <v>74921000</v>
      </c>
      <c r="H21" s="61">
        <f>SUM(H18:H20)</f>
        <v>0</v>
      </c>
      <c r="I21" s="61">
        <f>SUM(I18:I20)</f>
        <v>0</v>
      </c>
      <c r="J21" s="61">
        <f>SUM(J18:J20)</f>
        <v>0</v>
      </c>
      <c r="K21" s="61">
        <f>SUM(K18:K20)</f>
        <v>0</v>
      </c>
      <c r="L21" s="61">
        <f t="shared" ref="L21:L29" si="1">SUM(G21:K21)</f>
        <v>74921000</v>
      </c>
      <c r="M21" s="37"/>
      <c r="N21" s="54"/>
      <c r="O21" s="55"/>
    </row>
    <row r="22" spans="1:16" ht="27.95" customHeight="1" x14ac:dyDescent="0.3">
      <c r="B22" s="51" t="s">
        <v>1063</v>
      </c>
      <c r="C22" s="51" t="s">
        <v>1064</v>
      </c>
      <c r="D22" s="83"/>
      <c r="E22" s="84"/>
      <c r="F22" s="53"/>
      <c r="G22" s="53">
        <f>SUM(D22:F22)</f>
        <v>0</v>
      </c>
      <c r="H22" s="57"/>
      <c r="I22" s="57"/>
      <c r="J22" s="53"/>
      <c r="K22" s="53"/>
      <c r="L22" s="53">
        <f t="shared" si="1"/>
        <v>0</v>
      </c>
      <c r="M22" s="37"/>
      <c r="N22" s="54">
        <f>L22/L30*100</f>
        <v>0</v>
      </c>
      <c r="O22" s="55" t="e">
        <f>L22/N32</f>
        <v>#DIV/0!</v>
      </c>
      <c r="P22" s="62"/>
    </row>
    <row r="23" spans="1:16" ht="27.95" customHeight="1" x14ac:dyDescent="0.3">
      <c r="B23" s="51" t="s">
        <v>1063</v>
      </c>
      <c r="C23" s="51" t="s">
        <v>1065</v>
      </c>
      <c r="D23" s="63"/>
      <c r="E23" s="64"/>
      <c r="F23" s="53"/>
      <c r="G23" s="53">
        <f>SUM(D23:F23)</f>
        <v>0</v>
      </c>
      <c r="H23" s="57"/>
      <c r="I23" s="57"/>
      <c r="J23" s="53"/>
      <c r="K23" s="53"/>
      <c r="L23" s="53">
        <f t="shared" si="1"/>
        <v>0</v>
      </c>
      <c r="M23" s="37"/>
      <c r="N23" s="54">
        <f>L23/L30*100</f>
        <v>0</v>
      </c>
      <c r="O23" s="55" t="e">
        <f>L23/N32</f>
        <v>#DIV/0!</v>
      </c>
      <c r="P23" s="62"/>
    </row>
    <row r="24" spans="1:16" ht="27.95" customHeight="1" x14ac:dyDescent="0.3">
      <c r="B24" s="51" t="s">
        <v>1063</v>
      </c>
      <c r="C24" s="51" t="s">
        <v>1066</v>
      </c>
      <c r="D24" s="63"/>
      <c r="E24" s="64"/>
      <c r="F24" s="53"/>
      <c r="G24" s="53">
        <f>SUM(D24:F24)</f>
        <v>0</v>
      </c>
      <c r="H24" s="57"/>
      <c r="I24" s="57"/>
      <c r="J24" s="53"/>
      <c r="K24" s="53"/>
      <c r="L24" s="53">
        <f t="shared" si="1"/>
        <v>0</v>
      </c>
      <c r="M24" s="37"/>
      <c r="N24" s="54">
        <f>L24/L30*100</f>
        <v>0</v>
      </c>
      <c r="O24" s="55" t="e">
        <f>L24/N32</f>
        <v>#DIV/0!</v>
      </c>
      <c r="P24" s="62"/>
    </row>
    <row r="25" spans="1:16" ht="27.95" customHeight="1" x14ac:dyDescent="0.3">
      <c r="B25" s="51"/>
      <c r="C25" s="51"/>
      <c r="D25" s="63"/>
      <c r="E25" s="64"/>
      <c r="F25" s="53"/>
      <c r="G25" s="53">
        <f>SUM(D25:F25)</f>
        <v>0</v>
      </c>
      <c r="H25" s="57"/>
      <c r="I25" s="57"/>
      <c r="J25" s="53"/>
      <c r="K25" s="53"/>
      <c r="L25" s="53">
        <f t="shared" si="1"/>
        <v>0</v>
      </c>
      <c r="M25" s="37"/>
      <c r="N25" s="54">
        <f>L25/L30*100</f>
        <v>0</v>
      </c>
      <c r="O25" s="55" t="e">
        <f>L25/N32</f>
        <v>#DIV/0!</v>
      </c>
      <c r="P25" s="62"/>
    </row>
    <row r="26" spans="1:16" ht="27.95" customHeight="1" x14ac:dyDescent="0.3">
      <c r="B26" s="85" t="s">
        <v>1062</v>
      </c>
      <c r="C26" s="86"/>
      <c r="D26" s="87">
        <f>SUM(D22:E25)</f>
        <v>0</v>
      </c>
      <c r="E26" s="88"/>
      <c r="F26" s="61">
        <f>SUM(F22:F25)</f>
        <v>0</v>
      </c>
      <c r="G26" s="61">
        <f t="shared" ref="G26" si="2">SUM(D26:F26)</f>
        <v>0</v>
      </c>
      <c r="H26" s="61">
        <f>SUM(H22:H25)</f>
        <v>0</v>
      </c>
      <c r="I26" s="61">
        <f>SUM(I22:I25)</f>
        <v>0</v>
      </c>
      <c r="J26" s="61">
        <f>SUM(J22:J25)</f>
        <v>0</v>
      </c>
      <c r="K26" s="61">
        <f>SUM(K22:K25)</f>
        <v>0</v>
      </c>
      <c r="L26" s="61">
        <f t="shared" si="1"/>
        <v>0</v>
      </c>
      <c r="M26" s="37"/>
      <c r="N26" s="54"/>
      <c r="O26" s="55"/>
    </row>
    <row r="27" spans="1:16" ht="27.95" customHeight="1" x14ac:dyDescent="0.3">
      <c r="B27" s="51" t="s">
        <v>1063</v>
      </c>
      <c r="C27" s="51" t="s">
        <v>1067</v>
      </c>
      <c r="D27" s="83"/>
      <c r="E27" s="84"/>
      <c r="F27" s="53"/>
      <c r="G27" s="53">
        <f>SUM(D27:F27)</f>
        <v>0</v>
      </c>
      <c r="H27" s="53"/>
      <c r="I27" s="53"/>
      <c r="J27" s="53"/>
      <c r="K27" s="53"/>
      <c r="L27" s="53">
        <f>SUM(G27:K27)</f>
        <v>0</v>
      </c>
      <c r="M27" s="37"/>
      <c r="N27" s="54">
        <f>L27/L30*100</f>
        <v>0</v>
      </c>
      <c r="O27" s="55" t="e">
        <f>L27/N32</f>
        <v>#DIV/0!</v>
      </c>
    </row>
    <row r="28" spans="1:16" ht="27.95" customHeight="1" x14ac:dyDescent="0.3">
      <c r="B28" s="51"/>
      <c r="C28" s="51"/>
      <c r="D28" s="83"/>
      <c r="E28" s="84"/>
      <c r="F28" s="53"/>
      <c r="G28" s="53">
        <f>SUM(D28:F28)</f>
        <v>0</v>
      </c>
      <c r="H28" s="53"/>
      <c r="I28" s="53"/>
      <c r="J28" s="53"/>
      <c r="K28" s="53"/>
      <c r="L28" s="53">
        <f>SUM(G28:K28)</f>
        <v>0</v>
      </c>
      <c r="M28" s="37"/>
      <c r="N28" s="54">
        <f>L28/L30*100</f>
        <v>0</v>
      </c>
      <c r="O28" s="55" t="e">
        <f>L28/N32</f>
        <v>#DIV/0!</v>
      </c>
    </row>
    <row r="29" spans="1:16" ht="27.95" customHeight="1" x14ac:dyDescent="0.3">
      <c r="B29" s="85" t="s">
        <v>1062</v>
      </c>
      <c r="C29" s="86"/>
      <c r="D29" s="87">
        <f>SUM(D27:E28)</f>
        <v>0</v>
      </c>
      <c r="E29" s="88"/>
      <c r="F29" s="61">
        <f>SUM(F27:F28)</f>
        <v>0</v>
      </c>
      <c r="G29" s="61">
        <f t="shared" ref="G29" si="3">SUM(D29:F29)</f>
        <v>0</v>
      </c>
      <c r="H29" s="61"/>
      <c r="I29" s="61"/>
      <c r="J29" s="61"/>
      <c r="K29" s="61"/>
      <c r="L29" s="61">
        <f t="shared" si="1"/>
        <v>0</v>
      </c>
      <c r="M29" s="37"/>
      <c r="N29" s="54"/>
      <c r="O29" s="65"/>
    </row>
    <row r="30" spans="1:16" ht="27.95" customHeight="1" x14ac:dyDescent="0.3">
      <c r="B30" s="85" t="s">
        <v>1068</v>
      </c>
      <c r="C30" s="86"/>
      <c r="D30" s="87">
        <f>D21+D26+D29</f>
        <v>68110000</v>
      </c>
      <c r="E30" s="88"/>
      <c r="F30" s="61">
        <f>F21+F26+F29</f>
        <v>6811000</v>
      </c>
      <c r="G30" s="61">
        <f>SUM(D30:F30)</f>
        <v>74921000</v>
      </c>
      <c r="H30" s="61">
        <f>H21+H26</f>
        <v>0</v>
      </c>
      <c r="I30" s="61">
        <f>I21+I26+I29</f>
        <v>0</v>
      </c>
      <c r="J30" s="61">
        <f>J21+J26+J29</f>
        <v>0</v>
      </c>
      <c r="K30" s="61">
        <f>K21+K26+K29</f>
        <v>0</v>
      </c>
      <c r="L30" s="61">
        <f>SUM(G30:K30)</f>
        <v>74921000</v>
      </c>
      <c r="M30" s="37"/>
      <c r="N30" s="54">
        <f>SUM(N18:N28)</f>
        <v>100</v>
      </c>
      <c r="O30" s="54"/>
      <c r="P30" s="66"/>
    </row>
    <row r="31" spans="1:16" ht="27.95" customHeight="1" thickBot="1" x14ac:dyDescent="0.35">
      <c r="A31" s="67"/>
      <c r="B31" s="68"/>
      <c r="C31" s="68"/>
      <c r="D31" s="68"/>
      <c r="E31" s="68"/>
      <c r="F31" s="68"/>
      <c r="G31" s="68"/>
      <c r="H31" s="68"/>
      <c r="I31" s="68"/>
      <c r="J31" s="68"/>
      <c r="K31" s="68"/>
      <c r="L31" s="68"/>
      <c r="M31" s="69"/>
      <c r="N31" s="54"/>
      <c r="O31" s="54"/>
      <c r="P31" s="70"/>
    </row>
    <row r="32" spans="1:16" x14ac:dyDescent="0.3">
      <c r="B32" s="71" t="s">
        <v>1069</v>
      </c>
      <c r="N32">
        <f>986*0.3025*0</f>
        <v>0</v>
      </c>
    </row>
    <row r="33" spans="1:15" x14ac:dyDescent="0.3">
      <c r="D33" s="50"/>
      <c r="E33" s="50"/>
      <c r="F33" s="50"/>
      <c r="G33" s="50"/>
      <c r="H33" s="50"/>
      <c r="I33" s="50"/>
      <c r="J33" s="50"/>
      <c r="K33" s="50"/>
      <c r="L33" s="50"/>
      <c r="N33" t="s">
        <v>1070</v>
      </c>
    </row>
    <row r="34" spans="1:15" ht="26.25" x14ac:dyDescent="0.3">
      <c r="A34"/>
      <c r="D34" s="50"/>
      <c r="E34" s="50"/>
      <c r="F34" s="50"/>
      <c r="G34" s="50"/>
      <c r="H34" s="50"/>
      <c r="I34" s="50"/>
      <c r="K34" s="50"/>
      <c r="L34" s="50"/>
      <c r="N34" s="72" t="e">
        <f>L30/N32</f>
        <v>#DIV/0!</v>
      </c>
      <c r="O34" s="73" t="e">
        <f>SUM(O18:O33)</f>
        <v>#DIV/0!</v>
      </c>
    </row>
    <row r="35" spans="1:15" x14ac:dyDescent="0.3">
      <c r="A35"/>
      <c r="D35" s="50"/>
      <c r="E35" s="50"/>
      <c r="F35" s="50"/>
      <c r="G35" s="50"/>
      <c r="H35" s="50"/>
      <c r="I35" s="50"/>
      <c r="J35" s="50"/>
      <c r="K35" s="50"/>
      <c r="L35" s="50"/>
    </row>
    <row r="36" spans="1:15" s="74" customFormat="1" ht="28.5" customHeight="1" x14ac:dyDescent="0.3">
      <c r="D36" s="75"/>
      <c r="F36" s="75"/>
      <c r="G36" s="75"/>
      <c r="L36" s="75"/>
    </row>
    <row r="37" spans="1:15" x14ac:dyDescent="0.3">
      <c r="A37"/>
      <c r="L37" s="76"/>
      <c r="N37" s="50"/>
    </row>
    <row r="38" spans="1:15" ht="20.25" x14ac:dyDescent="0.3">
      <c r="A38"/>
      <c r="I38" s="50"/>
      <c r="K38" s="77"/>
      <c r="L38" s="78"/>
      <c r="N38" s="50"/>
    </row>
    <row r="39" spans="1:15" ht="20.25" x14ac:dyDescent="0.3">
      <c r="A39"/>
      <c r="K39" s="77"/>
      <c r="L39" s="78"/>
    </row>
    <row r="40" spans="1:15" ht="20.25" x14ac:dyDescent="0.3">
      <c r="A40"/>
      <c r="K40" s="77"/>
      <c r="L40" s="78"/>
    </row>
    <row r="41" spans="1:15" ht="20.25" x14ac:dyDescent="0.3">
      <c r="A41"/>
      <c r="K41" s="77"/>
      <c r="L41" s="78"/>
    </row>
    <row r="42" spans="1:15" ht="20.25" x14ac:dyDescent="0.3">
      <c r="A42"/>
      <c r="K42" s="77"/>
      <c r="L42" s="78"/>
    </row>
    <row r="43" spans="1:15" ht="20.25" x14ac:dyDescent="0.3">
      <c r="A43"/>
      <c r="K43" s="77"/>
      <c r="L43" s="78"/>
    </row>
    <row r="44" spans="1:15" ht="20.25" x14ac:dyDescent="0.3">
      <c r="A44"/>
      <c r="K44" s="77"/>
      <c r="L44" s="78"/>
    </row>
    <row r="45" spans="1:15" ht="20.25" x14ac:dyDescent="0.3">
      <c r="A45"/>
      <c r="K45" s="77"/>
      <c r="L45" s="78"/>
    </row>
    <row r="46" spans="1:15" ht="20.25" x14ac:dyDescent="0.3">
      <c r="A46"/>
      <c r="K46" s="77"/>
      <c r="L46" s="77"/>
    </row>
    <row r="47" spans="1:15" ht="20.25" x14ac:dyDescent="0.3">
      <c r="A47"/>
      <c r="K47" s="77"/>
      <c r="L47" s="77"/>
    </row>
  </sheetData>
  <mergeCells count="29">
    <mergeCell ref="C12:D12"/>
    <mergeCell ref="B2:L2"/>
    <mergeCell ref="C4:K4"/>
    <mergeCell ref="C6:D6"/>
    <mergeCell ref="C8:D8"/>
    <mergeCell ref="C10:D10"/>
    <mergeCell ref="C13:D13"/>
    <mergeCell ref="B16:C17"/>
    <mergeCell ref="D16:G16"/>
    <mergeCell ref="H16:H17"/>
    <mergeCell ref="I16:I17"/>
    <mergeCell ref="D27:E27"/>
    <mergeCell ref="K16:K17"/>
    <mergeCell ref="L16:L17"/>
    <mergeCell ref="D17:E17"/>
    <mergeCell ref="D18:E18"/>
    <mergeCell ref="D19:E19"/>
    <mergeCell ref="D20:E20"/>
    <mergeCell ref="J16:J17"/>
    <mergeCell ref="B21:C21"/>
    <mergeCell ref="D21:E21"/>
    <mergeCell ref="D22:E22"/>
    <mergeCell ref="B26:C26"/>
    <mergeCell ref="D26:E26"/>
    <mergeCell ref="D28:E28"/>
    <mergeCell ref="B29:C29"/>
    <mergeCell ref="D29:E29"/>
    <mergeCell ref="B30:C30"/>
    <mergeCell ref="D30:E30"/>
  </mergeCells>
  <phoneticPr fontId="1" type="noConversion"/>
  <pageMargins left="0.93" right="0.62992125984251968" top="1.2204724409448819" bottom="0.74803149606299213" header="0.70866141732283472" footer="0.31496062992125984"/>
  <pageSetup paperSize="9" scale="6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6.5" x14ac:dyDescent="0.3"/>
  <sheetData/>
  <phoneticPr fontId="1"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N17"/>
  <sheetViews>
    <sheetView view="pageBreakPreview" zoomScale="75" zoomScaleSheetLayoutView="75" workbookViewId="0">
      <selection activeCell="E15" sqref="E15:I15"/>
    </sheetView>
  </sheetViews>
  <sheetFormatPr defaultRowHeight="16.5" x14ac:dyDescent="0.3"/>
  <cols>
    <col min="1" max="1" width="6.625" customWidth="1"/>
    <col min="2" max="10" width="10.5" customWidth="1"/>
    <col min="11" max="12" width="16.625" customWidth="1"/>
    <col min="13" max="13" width="6.625" customWidth="1"/>
    <col min="14" max="14" width="28.375" customWidth="1"/>
  </cols>
  <sheetData>
    <row r="1" spans="1:14" ht="30.75" customHeight="1" x14ac:dyDescent="0.3">
      <c r="A1" s="33"/>
      <c r="B1" s="34"/>
      <c r="C1" s="34"/>
      <c r="D1" s="34"/>
      <c r="E1" s="34"/>
      <c r="F1" s="34"/>
      <c r="G1" s="34"/>
      <c r="H1" s="34"/>
      <c r="I1" s="34"/>
      <c r="J1" s="34"/>
      <c r="K1" s="34"/>
      <c r="L1" s="34"/>
      <c r="M1" s="35"/>
    </row>
    <row r="2" spans="1:14" ht="30.75" customHeight="1" x14ac:dyDescent="0.3">
      <c r="A2" s="36"/>
      <c r="B2" s="91" t="s">
        <v>1071</v>
      </c>
      <c r="C2" s="91"/>
      <c r="D2" s="91" t="s">
        <v>1072</v>
      </c>
      <c r="E2" s="91"/>
      <c r="F2" s="91" t="s">
        <v>1073</v>
      </c>
      <c r="G2" s="91"/>
      <c r="H2" s="91" t="s">
        <v>1074</v>
      </c>
      <c r="I2" s="89"/>
      <c r="J2" s="51" t="s">
        <v>1075</v>
      </c>
      <c r="K2" s="51" t="s">
        <v>1076</v>
      </c>
      <c r="L2" s="51" t="s">
        <v>1077</v>
      </c>
      <c r="M2" s="37"/>
    </row>
    <row r="3" spans="1:14" ht="30.75" customHeight="1" x14ac:dyDescent="0.3">
      <c r="A3" s="36"/>
      <c r="B3" s="92"/>
      <c r="C3" s="92"/>
      <c r="D3" s="92"/>
      <c r="E3" s="92"/>
      <c r="F3" s="92"/>
      <c r="G3" s="92"/>
      <c r="H3" s="92"/>
      <c r="I3" s="90"/>
      <c r="J3" s="51" t="s">
        <v>1078</v>
      </c>
      <c r="K3" s="51" t="s">
        <v>1076</v>
      </c>
      <c r="L3" s="51" t="s">
        <v>1076</v>
      </c>
      <c r="M3" s="37"/>
    </row>
    <row r="4" spans="1:14" ht="30.75" customHeight="1" x14ac:dyDescent="0.3">
      <c r="A4" s="36"/>
      <c r="M4" s="37"/>
    </row>
    <row r="5" spans="1:14" ht="30.75" customHeight="1" x14ac:dyDescent="0.3">
      <c r="A5" s="36"/>
      <c r="B5" s="110" t="s">
        <v>1079</v>
      </c>
      <c r="C5" s="110"/>
      <c r="D5" s="110"/>
      <c r="E5" s="110"/>
      <c r="F5" s="110"/>
      <c r="G5" s="110"/>
      <c r="H5" s="110"/>
      <c r="I5" s="110"/>
      <c r="J5" s="110"/>
      <c r="K5" s="110"/>
      <c r="L5" s="110"/>
      <c r="M5" s="37"/>
    </row>
    <row r="6" spans="1:14" ht="30.75" customHeight="1" x14ac:dyDescent="0.3">
      <c r="A6" s="36"/>
      <c r="B6" s="38"/>
      <c r="C6" s="38"/>
      <c r="D6" s="38"/>
      <c r="E6" s="38"/>
      <c r="F6" s="38"/>
      <c r="G6" s="38"/>
      <c r="H6" s="38"/>
      <c r="I6" s="38"/>
      <c r="M6" s="37"/>
    </row>
    <row r="7" spans="1:14" ht="30.75" customHeight="1" x14ac:dyDescent="0.3">
      <c r="A7" s="36"/>
      <c r="B7" s="111" t="s">
        <v>1091</v>
      </c>
      <c r="C7" s="112"/>
      <c r="D7" s="112"/>
      <c r="E7" s="112"/>
      <c r="F7" s="112"/>
      <c r="G7" s="112"/>
      <c r="H7" s="112"/>
      <c r="I7" s="112"/>
      <c r="J7" s="112"/>
      <c r="K7" s="112"/>
      <c r="L7" s="112"/>
      <c r="M7" s="113"/>
    </row>
    <row r="8" spans="1:14" ht="30.75" customHeight="1" x14ac:dyDescent="0.3">
      <c r="A8" s="36"/>
      <c r="C8" s="40"/>
      <c r="D8" s="40"/>
      <c r="E8" s="40"/>
      <c r="F8" s="40"/>
      <c r="G8" s="40"/>
      <c r="H8" s="40"/>
      <c r="I8" s="40"/>
      <c r="M8" s="37"/>
    </row>
    <row r="9" spans="1:14" ht="35.25" customHeight="1" x14ac:dyDescent="0.3">
      <c r="A9" s="36"/>
      <c r="B9" s="108" t="s">
        <v>1080</v>
      </c>
      <c r="C9" s="108"/>
      <c r="D9" s="108"/>
      <c r="E9" s="108" t="s">
        <v>1081</v>
      </c>
      <c r="F9" s="108"/>
      <c r="G9" s="108"/>
      <c r="H9" s="108"/>
      <c r="I9" s="108"/>
      <c r="J9" s="108"/>
      <c r="K9" s="108"/>
      <c r="L9" s="51" t="s">
        <v>1082</v>
      </c>
      <c r="M9" s="37"/>
    </row>
    <row r="10" spans="1:14" ht="35.25" customHeight="1" x14ac:dyDescent="0.3">
      <c r="A10" s="36"/>
      <c r="B10" s="108" t="s">
        <v>1083</v>
      </c>
      <c r="C10" s="108"/>
      <c r="D10" s="108"/>
      <c r="E10" s="109" t="str">
        <f>"일금 "&amp;NUMBERSTRING(총괄설계서!L21,1)&amp;"원정"</f>
        <v>일금 칠천사백구십이만일천원정</v>
      </c>
      <c r="F10" s="109"/>
      <c r="G10" s="109"/>
      <c r="H10" s="109"/>
      <c r="I10" s="109"/>
      <c r="J10" s="108" t="str">
        <f>" \        "&amp;TEXT(총괄설계서!L21,"#,###")&amp;" "</f>
        <v xml:space="preserve"> \        74,921,000 </v>
      </c>
      <c r="K10" s="108"/>
      <c r="L10" s="79"/>
      <c r="M10" s="37"/>
    </row>
    <row r="11" spans="1:14" ht="35.25" customHeight="1" x14ac:dyDescent="0.3">
      <c r="A11" s="36"/>
      <c r="B11" s="80" t="s">
        <v>1084</v>
      </c>
      <c r="C11" s="108" t="s">
        <v>1055</v>
      </c>
      <c r="D11" s="108"/>
      <c r="E11" s="109" t="str">
        <f>"일금 "&amp;NUMBERSTRING(총괄설계서!D21,1)&amp;"원정"</f>
        <v>일금 육천팔백일십일만원정</v>
      </c>
      <c r="F11" s="109"/>
      <c r="G11" s="109"/>
      <c r="H11" s="109"/>
      <c r="I11" s="109"/>
      <c r="J11" s="108" t="str">
        <f>" \        "&amp;TEXT(총괄설계서!D21,"#,###")&amp;" "</f>
        <v xml:space="preserve"> \        68,110,000 </v>
      </c>
      <c r="K11" s="108"/>
      <c r="L11" s="79"/>
      <c r="M11" s="37"/>
    </row>
    <row r="12" spans="1:14" ht="35.25" customHeight="1" x14ac:dyDescent="0.3">
      <c r="A12" s="36"/>
      <c r="B12" s="81" t="s">
        <v>1085</v>
      </c>
      <c r="C12" s="108" t="s">
        <v>1086</v>
      </c>
      <c r="D12" s="108"/>
      <c r="E12" s="109" t="str">
        <f>"일금 "&amp;NUMBERSTRING(총괄설계서!F21,1)&amp;"원정"</f>
        <v>일금 육백팔십일만일천원정</v>
      </c>
      <c r="F12" s="109"/>
      <c r="G12" s="109"/>
      <c r="H12" s="109"/>
      <c r="I12" s="109"/>
      <c r="J12" s="108" t="str">
        <f>" \          "&amp;TEXT(총괄설계서!F21,"#,###")&amp;" "</f>
        <v xml:space="preserve"> \          6,811,000 </v>
      </c>
      <c r="K12" s="108"/>
      <c r="L12" s="79"/>
      <c r="M12" s="37"/>
    </row>
    <row r="13" spans="1:14" ht="35.25" customHeight="1" x14ac:dyDescent="0.3">
      <c r="A13" s="36"/>
      <c r="B13" s="82" t="s">
        <v>1087</v>
      </c>
      <c r="C13" s="108" t="s">
        <v>1088</v>
      </c>
      <c r="D13" s="108"/>
      <c r="E13" s="109" t="str">
        <f>" 일금 "&amp;NUMBERSTRING(총괄설계서!G21,1)&amp;"원정"</f>
        <v xml:space="preserve"> 일금 칠천사백구십이만일천원정</v>
      </c>
      <c r="F13" s="109"/>
      <c r="G13" s="109"/>
      <c r="H13" s="109"/>
      <c r="I13" s="109"/>
      <c r="J13" s="108" t="str">
        <f>" \        "&amp;TEXT(총괄설계서!G21,"#,###")&amp;" "</f>
        <v xml:space="preserve"> \        74,921,000 </v>
      </c>
      <c r="K13" s="108"/>
      <c r="L13" s="79"/>
      <c r="M13" s="37"/>
    </row>
    <row r="14" spans="1:14" ht="35.25" customHeight="1" x14ac:dyDescent="0.3">
      <c r="A14" s="36"/>
      <c r="B14" s="108" t="s">
        <v>1089</v>
      </c>
      <c r="C14" s="108"/>
      <c r="D14" s="108"/>
      <c r="E14" s="109" t="str">
        <f>" 일금 "&amp;NUMBERSTRING(총괄설계서!H21+총괄설계서!I21,1)&amp;"원정"</f>
        <v xml:space="preserve"> 일금 영원정</v>
      </c>
      <c r="F14" s="109"/>
      <c r="G14" s="109"/>
      <c r="H14" s="109"/>
      <c r="I14" s="109"/>
      <c r="J14" s="108" t="str">
        <f>" \        "&amp;TEXT(총괄설계서!H21+총괄설계서!I21,"#,###")&amp;" "</f>
        <v xml:space="preserve"> \         </v>
      </c>
      <c r="K14" s="108"/>
      <c r="L14" s="79"/>
      <c r="M14" s="37"/>
      <c r="N14">
        <f>총괄설계서!H21+총괄설계서!I21</f>
        <v>0</v>
      </c>
    </row>
    <row r="15" spans="1:14" ht="35.25" customHeight="1" x14ac:dyDescent="0.3">
      <c r="A15" s="36"/>
      <c r="B15" s="108" t="s">
        <v>1052</v>
      </c>
      <c r="C15" s="108"/>
      <c r="D15" s="108"/>
      <c r="E15" s="109" t="str">
        <f>" 일금 "&amp;NUMBERSTRING(총괄설계서!J21,1)&amp;"원정"</f>
        <v xml:space="preserve"> 일금 영원정</v>
      </c>
      <c r="F15" s="109"/>
      <c r="G15" s="109"/>
      <c r="H15" s="109"/>
      <c r="I15" s="109"/>
      <c r="J15" s="108" t="str">
        <f>" \           "&amp;TEXT(총괄설계서!J21,"#,###")&amp;" "</f>
        <v xml:space="preserve"> \            </v>
      </c>
      <c r="K15" s="108"/>
      <c r="L15" s="79"/>
      <c r="M15" s="37"/>
    </row>
    <row r="16" spans="1:14" ht="30.75" customHeight="1" thickBot="1" x14ac:dyDescent="0.35">
      <c r="A16" s="67"/>
      <c r="B16" s="68"/>
      <c r="C16" s="68"/>
      <c r="D16" s="68"/>
      <c r="E16" s="68"/>
      <c r="F16" s="68"/>
      <c r="G16" s="68"/>
      <c r="H16" s="68"/>
      <c r="I16" s="68"/>
      <c r="J16" s="68"/>
      <c r="K16" s="68"/>
      <c r="L16" s="68"/>
      <c r="M16" s="69"/>
    </row>
    <row r="17" spans="2:2" x14ac:dyDescent="0.3">
      <c r="B17" s="71"/>
    </row>
  </sheetData>
  <mergeCells count="30">
    <mergeCell ref="H2:H3"/>
    <mergeCell ref="I2:I3"/>
    <mergeCell ref="B5:L5"/>
    <mergeCell ref="B7:M7"/>
    <mergeCell ref="B9:D9"/>
    <mergeCell ref="E9:K9"/>
    <mergeCell ref="B2:B3"/>
    <mergeCell ref="C2:C3"/>
    <mergeCell ref="D2:D3"/>
    <mergeCell ref="E2:E3"/>
    <mergeCell ref="F2:F3"/>
    <mergeCell ref="G2:G3"/>
    <mergeCell ref="B10:D10"/>
    <mergeCell ref="E10:I10"/>
    <mergeCell ref="J10:K10"/>
    <mergeCell ref="C11:D11"/>
    <mergeCell ref="E11:I11"/>
    <mergeCell ref="J11:K11"/>
    <mergeCell ref="C12:D12"/>
    <mergeCell ref="E12:I12"/>
    <mergeCell ref="J12:K12"/>
    <mergeCell ref="C13:D13"/>
    <mergeCell ref="E13:I13"/>
    <mergeCell ref="J13:K13"/>
    <mergeCell ref="B14:D14"/>
    <mergeCell ref="E14:I14"/>
    <mergeCell ref="J14:K14"/>
    <mergeCell ref="B15:D15"/>
    <mergeCell ref="E15:I15"/>
    <mergeCell ref="J15:K15"/>
  </mergeCells>
  <phoneticPr fontId="1" type="noConversion"/>
  <pageMargins left="0.78740157480314965" right="0.62992125984251968" top="0.98425196850393704" bottom="0.74803149606299213" header="0.35433070866141736" footer="0.31496062992125984"/>
  <pageSetup paperSize="9" scale="8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1"/>
  <sheetViews>
    <sheetView view="pageBreakPreview" topLeftCell="B10" zoomScaleNormal="100" zoomScaleSheetLayoutView="100" workbookViewId="0">
      <selection activeCell="B2" sqref="B2:E2"/>
    </sheetView>
  </sheetViews>
  <sheetFormatPr defaultRowHeight="16.5" x14ac:dyDescent="0.3"/>
  <cols>
    <col min="1" max="1" width="0" hidden="1" customWidth="1"/>
    <col min="2" max="3" width="4.625" customWidth="1"/>
    <col min="4" max="4" width="35.625" customWidth="1"/>
    <col min="5" max="5" width="25.625" customWidth="1"/>
    <col min="6" max="6" width="60.625" customWidth="1"/>
    <col min="7" max="7" width="30.625" customWidth="1"/>
  </cols>
  <sheetData>
    <row r="1" spans="1:7" ht="24" customHeight="1" x14ac:dyDescent="0.3">
      <c r="B1" s="115" t="s">
        <v>917</v>
      </c>
      <c r="C1" s="115"/>
      <c r="D1" s="115"/>
      <c r="E1" s="115"/>
      <c r="F1" s="115"/>
      <c r="G1" s="115"/>
    </row>
    <row r="2" spans="1:7" ht="21.95" customHeight="1" x14ac:dyDescent="0.3">
      <c r="B2" s="116" t="s">
        <v>918</v>
      </c>
      <c r="C2" s="116"/>
      <c r="D2" s="116"/>
      <c r="E2" s="116"/>
      <c r="F2" s="117"/>
      <c r="G2" s="117"/>
    </row>
    <row r="3" spans="1:7" ht="21.95" customHeight="1" x14ac:dyDescent="0.3">
      <c r="B3" s="118" t="s">
        <v>919</v>
      </c>
      <c r="C3" s="114"/>
      <c r="D3" s="114"/>
      <c r="E3" s="18" t="s">
        <v>920</v>
      </c>
      <c r="F3" s="18" t="s">
        <v>921</v>
      </c>
      <c r="G3" s="18" t="s">
        <v>359</v>
      </c>
    </row>
    <row r="4" spans="1:7" ht="21.95" customHeight="1" x14ac:dyDescent="0.3">
      <c r="A4" s="1" t="s">
        <v>926</v>
      </c>
      <c r="B4" s="119" t="s">
        <v>922</v>
      </c>
      <c r="C4" s="119" t="s">
        <v>923</v>
      </c>
      <c r="D4" s="18" t="s">
        <v>927</v>
      </c>
      <c r="E4" s="10">
        <f>TRUNC(공종별집계표!F5, 0)</f>
        <v>13476993</v>
      </c>
      <c r="F4" s="8" t="s">
        <v>52</v>
      </c>
      <c r="G4" s="8" t="s">
        <v>52</v>
      </c>
    </row>
    <row r="5" spans="1:7" ht="21.95" customHeight="1" x14ac:dyDescent="0.3">
      <c r="A5" s="1" t="s">
        <v>928</v>
      </c>
      <c r="B5" s="119"/>
      <c r="C5" s="119"/>
      <c r="D5" s="18" t="s">
        <v>929</v>
      </c>
      <c r="E5" s="10">
        <v>0</v>
      </c>
      <c r="F5" s="8" t="s">
        <v>52</v>
      </c>
      <c r="G5" s="8" t="s">
        <v>52</v>
      </c>
    </row>
    <row r="6" spans="1:7" ht="21.95" customHeight="1" x14ac:dyDescent="0.3">
      <c r="A6" s="1" t="s">
        <v>930</v>
      </c>
      <c r="B6" s="119"/>
      <c r="C6" s="119"/>
      <c r="D6" s="18" t="s">
        <v>931</v>
      </c>
      <c r="E6" s="10">
        <v>0</v>
      </c>
      <c r="F6" s="8" t="s">
        <v>52</v>
      </c>
      <c r="G6" s="8" t="s">
        <v>52</v>
      </c>
    </row>
    <row r="7" spans="1:7" ht="21.95" customHeight="1" x14ac:dyDescent="0.3">
      <c r="A7" s="1" t="s">
        <v>932</v>
      </c>
      <c r="B7" s="119"/>
      <c r="C7" s="119"/>
      <c r="D7" s="18" t="s">
        <v>933</v>
      </c>
      <c r="E7" s="10">
        <f>TRUNC(E4+E5-E6, 0)</f>
        <v>13476993</v>
      </c>
      <c r="F7" s="8" t="s">
        <v>52</v>
      </c>
      <c r="G7" s="8" t="s">
        <v>52</v>
      </c>
    </row>
    <row r="8" spans="1:7" ht="21.95" customHeight="1" x14ac:dyDescent="0.3">
      <c r="A8" s="1" t="s">
        <v>934</v>
      </c>
      <c r="B8" s="119"/>
      <c r="C8" s="119" t="s">
        <v>924</v>
      </c>
      <c r="D8" s="18" t="s">
        <v>935</v>
      </c>
      <c r="E8" s="10">
        <f>TRUNC(공종별집계표!H5, 0)</f>
        <v>34527963</v>
      </c>
      <c r="F8" s="8" t="s">
        <v>52</v>
      </c>
      <c r="G8" s="8" t="s">
        <v>52</v>
      </c>
    </row>
    <row r="9" spans="1:7" ht="21.95" customHeight="1" x14ac:dyDescent="0.3">
      <c r="A9" s="1" t="s">
        <v>936</v>
      </c>
      <c r="B9" s="119"/>
      <c r="C9" s="119"/>
      <c r="D9" s="18" t="s">
        <v>937</v>
      </c>
      <c r="E9" s="10">
        <f>TRUNC(E8*0.126, 0)</f>
        <v>4350523</v>
      </c>
      <c r="F9" s="8" t="s">
        <v>938</v>
      </c>
      <c r="G9" s="8" t="s">
        <v>52</v>
      </c>
    </row>
    <row r="10" spans="1:7" ht="21.95" customHeight="1" x14ac:dyDescent="0.3">
      <c r="A10" s="1" t="s">
        <v>939</v>
      </c>
      <c r="B10" s="119"/>
      <c r="C10" s="119"/>
      <c r="D10" s="18" t="s">
        <v>933</v>
      </c>
      <c r="E10" s="10">
        <f>TRUNC(E8+E9, 0)</f>
        <v>38878486</v>
      </c>
      <c r="F10" s="8" t="s">
        <v>52</v>
      </c>
      <c r="G10" s="8" t="s">
        <v>52</v>
      </c>
    </row>
    <row r="11" spans="1:7" ht="21.95" customHeight="1" x14ac:dyDescent="0.3">
      <c r="A11" s="1" t="s">
        <v>940</v>
      </c>
      <c r="B11" s="119"/>
      <c r="C11" s="119" t="s">
        <v>925</v>
      </c>
      <c r="D11" s="18" t="s">
        <v>941</v>
      </c>
      <c r="E11" s="10">
        <f>TRUNC(공종별집계표!J5, 0)</f>
        <v>682994</v>
      </c>
      <c r="F11" s="8" t="s">
        <v>52</v>
      </c>
      <c r="G11" s="8" t="s">
        <v>52</v>
      </c>
    </row>
    <row r="12" spans="1:7" ht="21.95" customHeight="1" x14ac:dyDescent="0.3">
      <c r="A12" s="1" t="s">
        <v>942</v>
      </c>
      <c r="B12" s="119"/>
      <c r="C12" s="119"/>
      <c r="D12" s="18" t="s">
        <v>943</v>
      </c>
      <c r="E12" s="10">
        <f>TRUNC(E10*0.0356, 0)</f>
        <v>1384074</v>
      </c>
      <c r="F12" s="8" t="s">
        <v>944</v>
      </c>
      <c r="G12" s="8" t="s">
        <v>52</v>
      </c>
    </row>
    <row r="13" spans="1:7" ht="21.95" customHeight="1" x14ac:dyDescent="0.3">
      <c r="A13" s="1" t="s">
        <v>945</v>
      </c>
      <c r="B13" s="119"/>
      <c r="C13" s="119"/>
      <c r="D13" s="18" t="s">
        <v>946</v>
      </c>
      <c r="E13" s="10">
        <f>TRUNC(E10*0.0101, 0)</f>
        <v>392672</v>
      </c>
      <c r="F13" s="8" t="s">
        <v>947</v>
      </c>
      <c r="G13" s="8" t="s">
        <v>52</v>
      </c>
    </row>
    <row r="14" spans="1:7" ht="21.95" customHeight="1" x14ac:dyDescent="0.3">
      <c r="A14" s="1" t="s">
        <v>948</v>
      </c>
      <c r="B14" s="119"/>
      <c r="C14" s="119"/>
      <c r="D14" s="18" t="s">
        <v>949</v>
      </c>
      <c r="E14" s="10">
        <f>TRUNC(E8*0.03545 * 0, 0)</f>
        <v>0</v>
      </c>
      <c r="F14" s="8" t="s">
        <v>950</v>
      </c>
      <c r="G14" s="8" t="s">
        <v>951</v>
      </c>
    </row>
    <row r="15" spans="1:7" ht="21.95" customHeight="1" x14ac:dyDescent="0.3">
      <c r="A15" s="1" t="s">
        <v>952</v>
      </c>
      <c r="B15" s="119"/>
      <c r="C15" s="119"/>
      <c r="D15" s="18" t="s">
        <v>953</v>
      </c>
      <c r="E15" s="10">
        <f>TRUNC(E14*0.1295 * 0, 0)</f>
        <v>0</v>
      </c>
      <c r="F15" s="8" t="s">
        <v>954</v>
      </c>
      <c r="G15" s="8" t="s">
        <v>951</v>
      </c>
    </row>
    <row r="16" spans="1:7" ht="21.95" customHeight="1" x14ac:dyDescent="0.3">
      <c r="A16" s="1" t="s">
        <v>955</v>
      </c>
      <c r="B16" s="119"/>
      <c r="C16" s="119"/>
      <c r="D16" s="18" t="s">
        <v>956</v>
      </c>
      <c r="E16" s="10">
        <f>TRUNC(E8*0.045 * 0, 0)</f>
        <v>0</v>
      </c>
      <c r="F16" s="8" t="s">
        <v>957</v>
      </c>
      <c r="G16" s="8" t="s">
        <v>951</v>
      </c>
    </row>
    <row r="17" spans="1:7" ht="21.95" customHeight="1" x14ac:dyDescent="0.3">
      <c r="A17" s="1" t="s">
        <v>958</v>
      </c>
      <c r="B17" s="119"/>
      <c r="C17" s="119"/>
      <c r="D17" s="18" t="s">
        <v>959</v>
      </c>
      <c r="E17" s="10">
        <f>TRUNC(E8*0.023 * 0, 0)</f>
        <v>0</v>
      </c>
      <c r="F17" s="8" t="s">
        <v>960</v>
      </c>
      <c r="G17" s="8" t="s">
        <v>961</v>
      </c>
    </row>
    <row r="18" spans="1:7" ht="21.95" customHeight="1" x14ac:dyDescent="0.3">
      <c r="A18" s="1" t="s">
        <v>962</v>
      </c>
      <c r="B18" s="119"/>
      <c r="C18" s="119"/>
      <c r="D18" s="18" t="s">
        <v>963</v>
      </c>
      <c r="E18" s="10">
        <f>TRUNC((E7+E8+(0/1.1))*0.0293, 0)</f>
        <v>1406545</v>
      </c>
      <c r="F18" s="8" t="s">
        <v>964</v>
      </c>
      <c r="G18" s="8" t="s">
        <v>52</v>
      </c>
    </row>
    <row r="19" spans="1:7" ht="21.95" customHeight="1" x14ac:dyDescent="0.3">
      <c r="A19" s="1" t="s">
        <v>965</v>
      </c>
      <c r="B19" s="119"/>
      <c r="C19" s="119"/>
      <c r="D19" s="18" t="s">
        <v>966</v>
      </c>
      <c r="E19" s="10">
        <f>TRUNC((E7+E10)*0.052, 0)</f>
        <v>2722484</v>
      </c>
      <c r="F19" s="8" t="s">
        <v>967</v>
      </c>
      <c r="G19" s="8" t="s">
        <v>52</v>
      </c>
    </row>
    <row r="20" spans="1:7" ht="21.95" customHeight="1" x14ac:dyDescent="0.3">
      <c r="A20" s="1" t="s">
        <v>968</v>
      </c>
      <c r="B20" s="119"/>
      <c r="C20" s="119"/>
      <c r="D20" s="18" t="s">
        <v>969</v>
      </c>
      <c r="E20" s="10">
        <f>TRUNC((E7+E8+E11)*0.003, 0)</f>
        <v>146063</v>
      </c>
      <c r="F20" s="8" t="s">
        <v>970</v>
      </c>
      <c r="G20" s="8" t="s">
        <v>52</v>
      </c>
    </row>
    <row r="21" spans="1:7" ht="21.95" customHeight="1" x14ac:dyDescent="0.3">
      <c r="A21" s="1" t="s">
        <v>971</v>
      </c>
      <c r="B21" s="119"/>
      <c r="C21" s="119"/>
      <c r="D21" s="18" t="s">
        <v>972</v>
      </c>
      <c r="E21" s="10">
        <f>TRUNC((E7+E8+E11)*0.00081, 0)</f>
        <v>39437</v>
      </c>
      <c r="F21" s="8" t="s">
        <v>973</v>
      </c>
      <c r="G21" s="8" t="s">
        <v>974</v>
      </c>
    </row>
    <row r="22" spans="1:7" ht="21.95" customHeight="1" x14ac:dyDescent="0.3">
      <c r="A22" s="1" t="s">
        <v>975</v>
      </c>
      <c r="B22" s="119"/>
      <c r="C22" s="119"/>
      <c r="D22" s="18" t="s">
        <v>976</v>
      </c>
      <c r="E22" s="10">
        <f>TRUNC((E7+E8+E11)*0.0007, 0)</f>
        <v>34081</v>
      </c>
      <c r="F22" s="8" t="s">
        <v>977</v>
      </c>
      <c r="G22" s="8" t="s">
        <v>52</v>
      </c>
    </row>
    <row r="23" spans="1:7" ht="21.95" customHeight="1" x14ac:dyDescent="0.3">
      <c r="A23" s="1" t="s">
        <v>978</v>
      </c>
      <c r="B23" s="119"/>
      <c r="C23" s="119"/>
      <c r="D23" s="18" t="s">
        <v>933</v>
      </c>
      <c r="E23" s="10">
        <f>TRUNC(E11+E12+E13+E14+E16+E17+E18+E15+E19+E20+E21+E22, 0)</f>
        <v>6808350</v>
      </c>
      <c r="F23" s="8" t="s">
        <v>52</v>
      </c>
      <c r="G23" s="8" t="s">
        <v>52</v>
      </c>
    </row>
    <row r="24" spans="1:7" ht="21.95" customHeight="1" x14ac:dyDescent="0.3">
      <c r="A24" s="1" t="s">
        <v>979</v>
      </c>
      <c r="B24" s="114" t="s">
        <v>980</v>
      </c>
      <c r="C24" s="114"/>
      <c r="D24" s="114"/>
      <c r="E24" s="10">
        <f>TRUNC(E7+E10+E23, 0)</f>
        <v>59163829</v>
      </c>
      <c r="F24" s="8" t="s">
        <v>52</v>
      </c>
      <c r="G24" s="8" t="s">
        <v>52</v>
      </c>
    </row>
    <row r="25" spans="1:7" ht="21.95" customHeight="1" x14ac:dyDescent="0.3">
      <c r="A25" s="1" t="s">
        <v>981</v>
      </c>
      <c r="B25" s="114" t="s">
        <v>982</v>
      </c>
      <c r="C25" s="114"/>
      <c r="D25" s="114"/>
      <c r="E25" s="10">
        <f>TRUNC(E24*0.04, 0)</f>
        <v>2366553</v>
      </c>
      <c r="F25" s="8" t="s">
        <v>983</v>
      </c>
      <c r="G25" s="8" t="s">
        <v>52</v>
      </c>
    </row>
    <row r="26" spans="1:7" ht="21.95" customHeight="1" x14ac:dyDescent="0.3">
      <c r="A26" s="1" t="s">
        <v>984</v>
      </c>
      <c r="B26" s="114" t="s">
        <v>985</v>
      </c>
      <c r="C26" s="114"/>
      <c r="D26" s="114"/>
      <c r="E26" s="10">
        <f>TRUNC((E10+E23+E25)*0.1, 0)-3953</f>
        <v>4801385</v>
      </c>
      <c r="F26" s="8" t="s">
        <v>986</v>
      </c>
      <c r="G26" s="8" t="s">
        <v>52</v>
      </c>
    </row>
    <row r="27" spans="1:7" ht="21.95" customHeight="1" x14ac:dyDescent="0.3">
      <c r="A27" s="1" t="s">
        <v>987</v>
      </c>
      <c r="B27" s="114" t="s">
        <v>988</v>
      </c>
      <c r="C27" s="114"/>
      <c r="D27" s="114"/>
      <c r="E27" s="10">
        <f>TRUNC(공종별집계표!T13, 0)</f>
        <v>1778233</v>
      </c>
      <c r="F27" s="8" t="s">
        <v>52</v>
      </c>
      <c r="G27" s="8" t="s">
        <v>52</v>
      </c>
    </row>
    <row r="28" spans="1:7" ht="21.95" customHeight="1" x14ac:dyDescent="0.3">
      <c r="A28" s="1" t="s">
        <v>989</v>
      </c>
      <c r="B28" s="114" t="s">
        <v>990</v>
      </c>
      <c r="C28" s="114"/>
      <c r="D28" s="114"/>
      <c r="E28" s="10">
        <f>TRUNC(E24+E25+E26+E27, 0)</f>
        <v>68110000</v>
      </c>
      <c r="F28" s="8" t="s">
        <v>52</v>
      </c>
      <c r="G28" s="8" t="s">
        <v>52</v>
      </c>
    </row>
    <row r="29" spans="1:7" ht="21.95" customHeight="1" x14ac:dyDescent="0.3">
      <c r="A29" s="1" t="s">
        <v>991</v>
      </c>
      <c r="B29" s="114" t="s">
        <v>992</v>
      </c>
      <c r="C29" s="114"/>
      <c r="D29" s="114"/>
      <c r="E29" s="10">
        <f>TRUNC(E28*0.1, 0)</f>
        <v>6811000</v>
      </c>
      <c r="F29" s="8" t="s">
        <v>993</v>
      </c>
      <c r="G29" s="8" t="s">
        <v>52</v>
      </c>
    </row>
    <row r="30" spans="1:7" ht="21.95" customHeight="1" x14ac:dyDescent="0.3">
      <c r="A30" s="1" t="s">
        <v>994</v>
      </c>
      <c r="B30" s="114" t="s">
        <v>995</v>
      </c>
      <c r="C30" s="114"/>
      <c r="D30" s="114"/>
      <c r="E30" s="10">
        <f>TRUNC(E28+E29, 0)</f>
        <v>74921000</v>
      </c>
      <c r="F30" s="8" t="s">
        <v>52</v>
      </c>
      <c r="G30" s="8" t="s">
        <v>52</v>
      </c>
    </row>
    <row r="31" spans="1:7" ht="21.95" customHeight="1" x14ac:dyDescent="0.3">
      <c r="A31" s="1" t="s">
        <v>996</v>
      </c>
      <c r="B31" s="114" t="s">
        <v>997</v>
      </c>
      <c r="C31" s="114"/>
      <c r="D31" s="114"/>
      <c r="E31" s="10">
        <f>TRUNC(E30+0, 0)</f>
        <v>74921000</v>
      </c>
      <c r="F31" s="8" t="s">
        <v>52</v>
      </c>
      <c r="G31" s="8" t="s">
        <v>52</v>
      </c>
    </row>
  </sheetData>
  <mergeCells count="16">
    <mergeCell ref="B1:G1"/>
    <mergeCell ref="B2:E2"/>
    <mergeCell ref="F2:G2"/>
    <mergeCell ref="B3:D3"/>
    <mergeCell ref="B4:B23"/>
    <mergeCell ref="C4:C7"/>
    <mergeCell ref="C8:C10"/>
    <mergeCell ref="C11:C23"/>
    <mergeCell ref="B30:D30"/>
    <mergeCell ref="B31:D31"/>
    <mergeCell ref="B24:D24"/>
    <mergeCell ref="B25:D25"/>
    <mergeCell ref="B26:D26"/>
    <mergeCell ref="B27:D27"/>
    <mergeCell ref="B28:D28"/>
    <mergeCell ref="B29:D29"/>
  </mergeCells>
  <phoneticPr fontId="1" type="noConversion"/>
  <pageMargins left="0.78740157480314954" right="0" top="0.39370078740157477" bottom="0.39370078740157477" header="0" footer="0"/>
  <pageSetup paperSize="9" scale="77"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5"/>
  <sheetViews>
    <sheetView view="pageBreakPreview" zoomScaleNormal="100" zoomScaleSheetLayoutView="100" workbookViewId="0">
      <selection activeCell="B16" sqref="B16"/>
    </sheetView>
  </sheetViews>
  <sheetFormatPr defaultRowHeight="16.5" x14ac:dyDescent="0.3"/>
  <cols>
    <col min="1" max="1" width="40.625" customWidth="1"/>
    <col min="2" max="2" width="20.625" customWidth="1"/>
    <col min="3" max="4" width="4.625" customWidth="1"/>
    <col min="5" max="12" width="13.625" customWidth="1"/>
    <col min="13" max="13" width="12.625" customWidth="1"/>
    <col min="14" max="16" width="2.625" hidden="1" customWidth="1"/>
    <col min="17" max="19" width="1.625" hidden="1" customWidth="1"/>
    <col min="20" max="20" width="18.625" hidden="1" customWidth="1"/>
  </cols>
  <sheetData>
    <row r="1" spans="1:20" ht="30" customHeight="1" x14ac:dyDescent="0.3">
      <c r="A1" s="123" t="s">
        <v>0</v>
      </c>
      <c r="B1" s="123"/>
      <c r="C1" s="123"/>
      <c r="D1" s="123"/>
      <c r="E1" s="123"/>
      <c r="F1" s="123"/>
      <c r="G1" s="123"/>
      <c r="H1" s="123"/>
      <c r="I1" s="123"/>
      <c r="J1" s="123"/>
      <c r="K1" s="123"/>
      <c r="L1" s="123"/>
      <c r="M1" s="123"/>
    </row>
    <row r="2" spans="1:20" ht="30" customHeight="1" x14ac:dyDescent="0.3">
      <c r="A2" s="116" t="s">
        <v>1</v>
      </c>
      <c r="B2" s="116"/>
      <c r="C2" s="116"/>
      <c r="D2" s="116"/>
      <c r="E2" s="116"/>
      <c r="F2" s="116"/>
      <c r="G2" s="116"/>
      <c r="H2" s="116"/>
      <c r="I2" s="116"/>
      <c r="J2" s="116"/>
      <c r="K2" s="116"/>
      <c r="L2" s="116"/>
      <c r="M2" s="116"/>
    </row>
    <row r="3" spans="1:20" ht="30" customHeight="1" x14ac:dyDescent="0.3">
      <c r="A3" s="121" t="s">
        <v>2</v>
      </c>
      <c r="B3" s="121" t="s">
        <v>3</v>
      </c>
      <c r="C3" s="121" t="s">
        <v>4</v>
      </c>
      <c r="D3" s="121" t="s">
        <v>5</v>
      </c>
      <c r="E3" s="121" t="s">
        <v>6</v>
      </c>
      <c r="F3" s="121"/>
      <c r="G3" s="121" t="s">
        <v>9</v>
      </c>
      <c r="H3" s="121"/>
      <c r="I3" s="121" t="s">
        <v>10</v>
      </c>
      <c r="J3" s="121"/>
      <c r="K3" s="121" t="s">
        <v>11</v>
      </c>
      <c r="L3" s="121"/>
      <c r="M3" s="121" t="s">
        <v>12</v>
      </c>
      <c r="N3" s="120" t="s">
        <v>13</v>
      </c>
      <c r="O3" s="120" t="s">
        <v>14</v>
      </c>
      <c r="P3" s="120" t="s">
        <v>15</v>
      </c>
      <c r="Q3" s="120" t="s">
        <v>16</v>
      </c>
      <c r="R3" s="120" t="s">
        <v>17</v>
      </c>
      <c r="S3" s="120" t="s">
        <v>18</v>
      </c>
      <c r="T3" s="120" t="s">
        <v>19</v>
      </c>
    </row>
    <row r="4" spans="1:20" ht="30" customHeight="1" x14ac:dyDescent="0.3">
      <c r="A4" s="122"/>
      <c r="B4" s="122"/>
      <c r="C4" s="122"/>
      <c r="D4" s="122"/>
      <c r="E4" s="7" t="s">
        <v>7</v>
      </c>
      <c r="F4" s="7" t="s">
        <v>8</v>
      </c>
      <c r="G4" s="7" t="s">
        <v>7</v>
      </c>
      <c r="H4" s="7" t="s">
        <v>8</v>
      </c>
      <c r="I4" s="7" t="s">
        <v>7</v>
      </c>
      <c r="J4" s="7" t="s">
        <v>8</v>
      </c>
      <c r="K4" s="7" t="s">
        <v>7</v>
      </c>
      <c r="L4" s="7" t="s">
        <v>8</v>
      </c>
      <c r="M4" s="122"/>
      <c r="N4" s="120"/>
      <c r="O4" s="120"/>
      <c r="P4" s="120"/>
      <c r="Q4" s="120"/>
      <c r="R4" s="120"/>
      <c r="S4" s="120"/>
      <c r="T4" s="120"/>
    </row>
    <row r="5" spans="1:20" ht="30" customHeight="1" x14ac:dyDescent="0.3">
      <c r="A5" s="8" t="s">
        <v>51</v>
      </c>
      <c r="B5" s="8" t="s">
        <v>52</v>
      </c>
      <c r="C5" s="8" t="s">
        <v>52</v>
      </c>
      <c r="D5" s="9">
        <v>1</v>
      </c>
      <c r="E5" s="10">
        <f>F6</f>
        <v>13476993</v>
      </c>
      <c r="F5" s="10">
        <f t="shared" ref="F5:F13" si="0">E5*D5</f>
        <v>13476993</v>
      </c>
      <c r="G5" s="10">
        <f>H6</f>
        <v>34527963</v>
      </c>
      <c r="H5" s="10">
        <f t="shared" ref="H5:H13" si="1">G5*D5</f>
        <v>34527963</v>
      </c>
      <c r="I5" s="10">
        <f>J6</f>
        <v>682994</v>
      </c>
      <c r="J5" s="10">
        <f t="shared" ref="J5:J13" si="2">I5*D5</f>
        <v>682994</v>
      </c>
      <c r="K5" s="10">
        <f t="shared" ref="K5:K13" si="3">E5+G5+I5</f>
        <v>48687950</v>
      </c>
      <c r="L5" s="10">
        <f t="shared" ref="L5:L13" si="4">F5+H5+J5</f>
        <v>48687950</v>
      </c>
      <c r="M5" s="8" t="s">
        <v>52</v>
      </c>
      <c r="N5" s="2" t="s">
        <v>53</v>
      </c>
      <c r="O5" s="2" t="s">
        <v>52</v>
      </c>
      <c r="P5" s="2" t="s">
        <v>52</v>
      </c>
      <c r="Q5" s="2" t="s">
        <v>52</v>
      </c>
      <c r="R5" s="3">
        <v>1</v>
      </c>
      <c r="S5" s="2" t="s">
        <v>52</v>
      </c>
      <c r="T5" s="6"/>
    </row>
    <row r="6" spans="1:20" s="25" customFormat="1" ht="30" customHeight="1" x14ac:dyDescent="0.3">
      <c r="A6" s="19" t="s">
        <v>54</v>
      </c>
      <c r="B6" s="19" t="s">
        <v>52</v>
      </c>
      <c r="C6" s="19" t="s">
        <v>52</v>
      </c>
      <c r="D6" s="20">
        <v>1</v>
      </c>
      <c r="E6" s="21">
        <f>F7+F8+F9+F10+F11+F12</f>
        <v>13476993</v>
      </c>
      <c r="F6" s="21">
        <f t="shared" si="0"/>
        <v>13476993</v>
      </c>
      <c r="G6" s="21">
        <f>H7+H8+H9+H10+H11+H12</f>
        <v>34527963</v>
      </c>
      <c r="H6" s="21">
        <f t="shared" si="1"/>
        <v>34527963</v>
      </c>
      <c r="I6" s="21">
        <f>J7+J8+J9+J10+J11+J12</f>
        <v>682994</v>
      </c>
      <c r="J6" s="21">
        <f t="shared" si="2"/>
        <v>682994</v>
      </c>
      <c r="K6" s="21">
        <f t="shared" si="3"/>
        <v>48687950</v>
      </c>
      <c r="L6" s="21">
        <f t="shared" si="4"/>
        <v>48687950</v>
      </c>
      <c r="M6" s="19" t="s">
        <v>52</v>
      </c>
      <c r="N6" s="22" t="s">
        <v>55</v>
      </c>
      <c r="O6" s="22" t="s">
        <v>52</v>
      </c>
      <c r="P6" s="22" t="s">
        <v>53</v>
      </c>
      <c r="Q6" s="22" t="s">
        <v>52</v>
      </c>
      <c r="R6" s="23">
        <v>2</v>
      </c>
      <c r="S6" s="22" t="s">
        <v>52</v>
      </c>
      <c r="T6" s="24"/>
    </row>
    <row r="7" spans="1:20" ht="30" customHeight="1" x14ac:dyDescent="0.3">
      <c r="A7" s="8" t="s">
        <v>56</v>
      </c>
      <c r="B7" s="8" t="s">
        <v>52</v>
      </c>
      <c r="C7" s="8" t="s">
        <v>52</v>
      </c>
      <c r="D7" s="9">
        <v>1</v>
      </c>
      <c r="E7" s="10">
        <f>공종별내역서!F25</f>
        <v>150042</v>
      </c>
      <c r="F7" s="10">
        <f t="shared" si="0"/>
        <v>150042</v>
      </c>
      <c r="G7" s="10">
        <f>공종별내역서!H25</f>
        <v>1478870</v>
      </c>
      <c r="H7" s="10">
        <f t="shared" si="1"/>
        <v>1478870</v>
      </c>
      <c r="I7" s="10">
        <f>공종별내역서!J25</f>
        <v>500000</v>
      </c>
      <c r="J7" s="10">
        <f t="shared" si="2"/>
        <v>500000</v>
      </c>
      <c r="K7" s="10">
        <f t="shared" si="3"/>
        <v>2128912</v>
      </c>
      <c r="L7" s="10">
        <f t="shared" si="4"/>
        <v>2128912</v>
      </c>
      <c r="M7" s="8" t="s">
        <v>52</v>
      </c>
      <c r="N7" s="2" t="s">
        <v>57</v>
      </c>
      <c r="O7" s="2" t="s">
        <v>52</v>
      </c>
      <c r="P7" s="2" t="s">
        <v>55</v>
      </c>
      <c r="Q7" s="2" t="s">
        <v>52</v>
      </c>
      <c r="R7" s="3">
        <v>3</v>
      </c>
      <c r="S7" s="2" t="s">
        <v>52</v>
      </c>
      <c r="T7" s="6"/>
    </row>
    <row r="8" spans="1:20" ht="30" customHeight="1" x14ac:dyDescent="0.3">
      <c r="A8" s="8" t="s">
        <v>84</v>
      </c>
      <c r="B8" s="8" t="s">
        <v>52</v>
      </c>
      <c r="C8" s="8" t="s">
        <v>52</v>
      </c>
      <c r="D8" s="9">
        <v>1</v>
      </c>
      <c r="E8" s="10">
        <f>공종별내역서!F69</f>
        <v>13298939</v>
      </c>
      <c r="F8" s="10">
        <f t="shared" si="0"/>
        <v>13298939</v>
      </c>
      <c r="G8" s="10">
        <f>공종별내역서!H69</f>
        <v>30934553</v>
      </c>
      <c r="H8" s="10">
        <f t="shared" si="1"/>
        <v>30934553</v>
      </c>
      <c r="I8" s="10">
        <f>공종별내역서!J69</f>
        <v>142844</v>
      </c>
      <c r="J8" s="10">
        <f t="shared" si="2"/>
        <v>142844</v>
      </c>
      <c r="K8" s="10">
        <f t="shared" si="3"/>
        <v>44376336</v>
      </c>
      <c r="L8" s="10">
        <f t="shared" si="4"/>
        <v>44376336</v>
      </c>
      <c r="M8" s="8" t="s">
        <v>52</v>
      </c>
      <c r="N8" s="2" t="s">
        <v>85</v>
      </c>
      <c r="O8" s="2" t="s">
        <v>52</v>
      </c>
      <c r="P8" s="2" t="s">
        <v>55</v>
      </c>
      <c r="Q8" s="2" t="s">
        <v>52</v>
      </c>
      <c r="R8" s="3">
        <v>3</v>
      </c>
      <c r="S8" s="2" t="s">
        <v>52</v>
      </c>
      <c r="T8" s="6"/>
    </row>
    <row r="9" spans="1:20" ht="30" customHeight="1" x14ac:dyDescent="0.3">
      <c r="A9" s="8" t="s">
        <v>240</v>
      </c>
      <c r="B9" s="8" t="s">
        <v>52</v>
      </c>
      <c r="C9" s="8" t="s">
        <v>52</v>
      </c>
      <c r="D9" s="9">
        <v>1</v>
      </c>
      <c r="E9" s="10">
        <f>공종별내역서!F91</f>
        <v>25836</v>
      </c>
      <c r="F9" s="10">
        <f t="shared" si="0"/>
        <v>25836</v>
      </c>
      <c r="G9" s="10">
        <f>공종별내역서!H91</f>
        <v>21012</v>
      </c>
      <c r="H9" s="10">
        <f t="shared" si="1"/>
        <v>21012</v>
      </c>
      <c r="I9" s="10">
        <f>공종별내역서!J91</f>
        <v>1032</v>
      </c>
      <c r="J9" s="10">
        <f t="shared" si="2"/>
        <v>1032</v>
      </c>
      <c r="K9" s="10">
        <f t="shared" si="3"/>
        <v>47880</v>
      </c>
      <c r="L9" s="10">
        <f t="shared" si="4"/>
        <v>47880</v>
      </c>
      <c r="M9" s="8" t="s">
        <v>52</v>
      </c>
      <c r="N9" s="2" t="s">
        <v>241</v>
      </c>
      <c r="O9" s="2" t="s">
        <v>52</v>
      </c>
      <c r="P9" s="2" t="s">
        <v>55</v>
      </c>
      <c r="Q9" s="2" t="s">
        <v>52</v>
      </c>
      <c r="R9" s="3">
        <v>3</v>
      </c>
      <c r="S9" s="2" t="s">
        <v>52</v>
      </c>
      <c r="T9" s="6"/>
    </row>
    <row r="10" spans="1:20" ht="30" customHeight="1" x14ac:dyDescent="0.3">
      <c r="A10" s="8" t="s">
        <v>248</v>
      </c>
      <c r="B10" s="8" t="s">
        <v>52</v>
      </c>
      <c r="C10" s="8" t="s">
        <v>52</v>
      </c>
      <c r="D10" s="9">
        <v>1</v>
      </c>
      <c r="E10" s="10">
        <f>공종별내역서!F113</f>
        <v>0</v>
      </c>
      <c r="F10" s="10">
        <f t="shared" si="0"/>
        <v>0</v>
      </c>
      <c r="G10" s="10">
        <f>공종별내역서!H113</f>
        <v>18704</v>
      </c>
      <c r="H10" s="10">
        <f t="shared" si="1"/>
        <v>18704</v>
      </c>
      <c r="I10" s="10">
        <f>공종별내역서!J113</f>
        <v>0</v>
      </c>
      <c r="J10" s="10">
        <f t="shared" si="2"/>
        <v>0</v>
      </c>
      <c r="K10" s="10">
        <f t="shared" si="3"/>
        <v>18704</v>
      </c>
      <c r="L10" s="10">
        <f t="shared" si="4"/>
        <v>18704</v>
      </c>
      <c r="M10" s="8" t="s">
        <v>52</v>
      </c>
      <c r="N10" s="2" t="s">
        <v>249</v>
      </c>
      <c r="O10" s="2" t="s">
        <v>52</v>
      </c>
      <c r="P10" s="2" t="s">
        <v>55</v>
      </c>
      <c r="Q10" s="2" t="s">
        <v>52</v>
      </c>
      <c r="R10" s="3">
        <v>3</v>
      </c>
      <c r="S10" s="2" t="s">
        <v>52</v>
      </c>
      <c r="T10" s="6"/>
    </row>
    <row r="11" spans="1:20" ht="30" customHeight="1" x14ac:dyDescent="0.3">
      <c r="A11" s="8" t="s">
        <v>255</v>
      </c>
      <c r="B11" s="8" t="s">
        <v>52</v>
      </c>
      <c r="C11" s="8" t="s">
        <v>52</v>
      </c>
      <c r="D11" s="9">
        <v>1</v>
      </c>
      <c r="E11" s="10">
        <f>공종별내역서!F135</f>
        <v>2176</v>
      </c>
      <c r="F11" s="10">
        <f t="shared" si="0"/>
        <v>2176</v>
      </c>
      <c r="G11" s="10">
        <f>공종별내역서!H135</f>
        <v>109312</v>
      </c>
      <c r="H11" s="10">
        <f t="shared" si="1"/>
        <v>109312</v>
      </c>
      <c r="I11" s="10">
        <f>공종별내역서!J135</f>
        <v>0</v>
      </c>
      <c r="J11" s="10">
        <f t="shared" si="2"/>
        <v>0</v>
      </c>
      <c r="K11" s="10">
        <f t="shared" si="3"/>
        <v>111488</v>
      </c>
      <c r="L11" s="10">
        <f t="shared" si="4"/>
        <v>111488</v>
      </c>
      <c r="M11" s="8" t="s">
        <v>52</v>
      </c>
      <c r="N11" s="2" t="s">
        <v>256</v>
      </c>
      <c r="O11" s="2" t="s">
        <v>52</v>
      </c>
      <c r="P11" s="2" t="s">
        <v>55</v>
      </c>
      <c r="Q11" s="2" t="s">
        <v>52</v>
      </c>
      <c r="R11" s="3">
        <v>3</v>
      </c>
      <c r="S11" s="2" t="s">
        <v>52</v>
      </c>
      <c r="T11" s="6"/>
    </row>
    <row r="12" spans="1:20" ht="30" customHeight="1" x14ac:dyDescent="0.3">
      <c r="A12" s="8" t="s">
        <v>262</v>
      </c>
      <c r="B12" s="8" t="s">
        <v>52</v>
      </c>
      <c r="C12" s="8" t="s">
        <v>52</v>
      </c>
      <c r="D12" s="9">
        <v>1</v>
      </c>
      <c r="E12" s="10">
        <f>공종별내역서!F157</f>
        <v>0</v>
      </c>
      <c r="F12" s="10">
        <f t="shared" si="0"/>
        <v>0</v>
      </c>
      <c r="G12" s="10">
        <f>공종별내역서!H157</f>
        <v>1965512</v>
      </c>
      <c r="H12" s="10">
        <f t="shared" si="1"/>
        <v>1965512</v>
      </c>
      <c r="I12" s="10">
        <f>공종별내역서!J157</f>
        <v>39118</v>
      </c>
      <c r="J12" s="10">
        <f t="shared" si="2"/>
        <v>39118</v>
      </c>
      <c r="K12" s="10">
        <f t="shared" si="3"/>
        <v>2004630</v>
      </c>
      <c r="L12" s="10">
        <f t="shared" si="4"/>
        <v>2004630</v>
      </c>
      <c r="M12" s="8" t="s">
        <v>52</v>
      </c>
      <c r="N12" s="2" t="s">
        <v>263</v>
      </c>
      <c r="O12" s="2" t="s">
        <v>52</v>
      </c>
      <c r="P12" s="2" t="s">
        <v>55</v>
      </c>
      <c r="Q12" s="2" t="s">
        <v>52</v>
      </c>
      <c r="R12" s="3">
        <v>3</v>
      </c>
      <c r="S12" s="2" t="s">
        <v>52</v>
      </c>
      <c r="T12" s="6"/>
    </row>
    <row r="13" spans="1:20" s="32" customFormat="1" ht="30" customHeight="1" x14ac:dyDescent="0.3">
      <c r="A13" s="26" t="s">
        <v>338</v>
      </c>
      <c r="B13" s="26" t="s">
        <v>52</v>
      </c>
      <c r="C13" s="26" t="s">
        <v>52</v>
      </c>
      <c r="D13" s="27">
        <v>1</v>
      </c>
      <c r="E13" s="28">
        <f>공종별내역서!F179</f>
        <v>0</v>
      </c>
      <c r="F13" s="28">
        <f t="shared" si="0"/>
        <v>0</v>
      </c>
      <c r="G13" s="28">
        <f>공종별내역서!H179</f>
        <v>0</v>
      </c>
      <c r="H13" s="28">
        <f t="shared" si="1"/>
        <v>0</v>
      </c>
      <c r="I13" s="28">
        <f>공종별내역서!J179</f>
        <v>1778233</v>
      </c>
      <c r="J13" s="28">
        <f t="shared" si="2"/>
        <v>1778233</v>
      </c>
      <c r="K13" s="28">
        <f t="shared" si="3"/>
        <v>1778233</v>
      </c>
      <c r="L13" s="28">
        <f t="shared" si="4"/>
        <v>1778233</v>
      </c>
      <c r="M13" s="26" t="s">
        <v>52</v>
      </c>
      <c r="N13" s="29" t="s">
        <v>339</v>
      </c>
      <c r="O13" s="29" t="s">
        <v>52</v>
      </c>
      <c r="P13" s="29" t="s">
        <v>52</v>
      </c>
      <c r="Q13" s="29" t="s">
        <v>340</v>
      </c>
      <c r="R13" s="30">
        <v>3</v>
      </c>
      <c r="S13" s="29" t="s">
        <v>52</v>
      </c>
      <c r="T13" s="31">
        <f>L13*1</f>
        <v>1778233</v>
      </c>
    </row>
    <row r="14" spans="1:20" ht="30" customHeight="1" x14ac:dyDescent="0.3">
      <c r="A14" s="9"/>
      <c r="B14" s="9"/>
      <c r="C14" s="9"/>
      <c r="D14" s="9"/>
      <c r="E14" s="9"/>
      <c r="F14" s="9"/>
      <c r="G14" s="9"/>
      <c r="H14" s="9"/>
      <c r="I14" s="9"/>
      <c r="J14" s="9"/>
      <c r="K14" s="9"/>
      <c r="L14" s="9"/>
      <c r="M14" s="9"/>
      <c r="T14" s="5"/>
    </row>
    <row r="15" spans="1:20" ht="30" customHeight="1" x14ac:dyDescent="0.3">
      <c r="A15" s="9"/>
      <c r="B15" s="9"/>
      <c r="C15" s="9"/>
      <c r="D15" s="9"/>
      <c r="E15" s="9"/>
      <c r="F15" s="9"/>
      <c r="G15" s="9"/>
      <c r="H15" s="9"/>
      <c r="I15" s="9"/>
      <c r="J15" s="9"/>
      <c r="K15" s="9"/>
      <c r="L15" s="9"/>
      <c r="M15" s="9"/>
      <c r="T15" s="5"/>
    </row>
    <row r="16" spans="1:20" ht="30" customHeight="1" x14ac:dyDescent="0.3">
      <c r="A16" s="9"/>
      <c r="B16" s="9"/>
      <c r="C16" s="9"/>
      <c r="D16" s="9"/>
      <c r="E16" s="9"/>
      <c r="F16" s="9"/>
      <c r="G16" s="9"/>
      <c r="H16" s="9"/>
      <c r="I16" s="9"/>
      <c r="J16" s="9"/>
      <c r="K16" s="9"/>
      <c r="L16" s="9"/>
      <c r="M16" s="9"/>
      <c r="T16" s="5"/>
    </row>
    <row r="17" spans="1:20" ht="30" customHeight="1" x14ac:dyDescent="0.3">
      <c r="A17" s="9"/>
      <c r="B17" s="9"/>
      <c r="C17" s="9"/>
      <c r="D17" s="9"/>
      <c r="E17" s="9"/>
      <c r="F17" s="9"/>
      <c r="G17" s="9"/>
      <c r="H17" s="9"/>
      <c r="I17" s="9"/>
      <c r="J17" s="9"/>
      <c r="K17" s="9"/>
      <c r="L17" s="9"/>
      <c r="M17" s="9"/>
      <c r="T17" s="5"/>
    </row>
    <row r="18" spans="1:20" ht="30" customHeight="1" x14ac:dyDescent="0.3">
      <c r="A18" s="9"/>
      <c r="B18" s="9"/>
      <c r="C18" s="9"/>
      <c r="D18" s="9"/>
      <c r="E18" s="9"/>
      <c r="F18" s="9"/>
      <c r="G18" s="9"/>
      <c r="H18" s="9"/>
      <c r="I18" s="9"/>
      <c r="J18" s="9"/>
      <c r="K18" s="9"/>
      <c r="L18" s="9"/>
      <c r="M18" s="9"/>
      <c r="T18" s="5"/>
    </row>
    <row r="19" spans="1:20" ht="30" customHeight="1" x14ac:dyDescent="0.3">
      <c r="A19" s="9"/>
      <c r="B19" s="9"/>
      <c r="C19" s="9"/>
      <c r="D19" s="9"/>
      <c r="E19" s="9"/>
      <c r="F19" s="9"/>
      <c r="G19" s="9"/>
      <c r="H19" s="9"/>
      <c r="I19" s="9"/>
      <c r="J19" s="9"/>
      <c r="K19" s="9"/>
      <c r="L19" s="9"/>
      <c r="M19" s="9"/>
      <c r="T19" s="5"/>
    </row>
    <row r="20" spans="1:20" ht="30" customHeight="1" x14ac:dyDescent="0.3">
      <c r="A20" s="9"/>
      <c r="B20" s="9"/>
      <c r="C20" s="9"/>
      <c r="D20" s="9"/>
      <c r="E20" s="9"/>
      <c r="F20" s="9"/>
      <c r="G20" s="9"/>
      <c r="H20" s="9"/>
      <c r="I20" s="9"/>
      <c r="J20" s="9"/>
      <c r="K20" s="9"/>
      <c r="L20" s="9"/>
      <c r="M20" s="9"/>
      <c r="T20" s="5"/>
    </row>
    <row r="21" spans="1:20" ht="30" customHeight="1" x14ac:dyDescent="0.3">
      <c r="A21" s="9"/>
      <c r="B21" s="9"/>
      <c r="C21" s="9"/>
      <c r="D21" s="9"/>
      <c r="E21" s="9"/>
      <c r="F21" s="9"/>
      <c r="G21" s="9"/>
      <c r="H21" s="9"/>
      <c r="I21" s="9"/>
      <c r="J21" s="9"/>
      <c r="K21" s="9"/>
      <c r="L21" s="9"/>
      <c r="M21" s="9"/>
      <c r="T21" s="5"/>
    </row>
    <row r="22" spans="1:20" ht="30" customHeight="1" x14ac:dyDescent="0.3">
      <c r="A22" s="9"/>
      <c r="B22" s="9"/>
      <c r="C22" s="9"/>
      <c r="D22" s="9"/>
      <c r="E22" s="9"/>
      <c r="F22" s="9"/>
      <c r="G22" s="9"/>
      <c r="H22" s="9"/>
      <c r="I22" s="9"/>
      <c r="J22" s="9"/>
      <c r="K22" s="9"/>
      <c r="L22" s="9"/>
      <c r="M22" s="9"/>
      <c r="T22" s="5"/>
    </row>
    <row r="23" spans="1:20" ht="30" customHeight="1" x14ac:dyDescent="0.3">
      <c r="A23" s="9"/>
      <c r="B23" s="9"/>
      <c r="C23" s="9"/>
      <c r="D23" s="9"/>
      <c r="E23" s="9"/>
      <c r="F23" s="9"/>
      <c r="G23" s="9"/>
      <c r="H23" s="9"/>
      <c r="I23" s="9"/>
      <c r="J23" s="9"/>
      <c r="K23" s="9"/>
      <c r="L23" s="9"/>
      <c r="M23" s="9"/>
      <c r="T23" s="5"/>
    </row>
    <row r="24" spans="1:20" ht="30" customHeight="1" x14ac:dyDescent="0.3">
      <c r="A24" s="9"/>
      <c r="B24" s="9"/>
      <c r="C24" s="9"/>
      <c r="D24" s="9"/>
      <c r="E24" s="9"/>
      <c r="F24" s="9"/>
      <c r="G24" s="9"/>
      <c r="H24" s="9"/>
      <c r="I24" s="9"/>
      <c r="J24" s="9"/>
      <c r="K24" s="9"/>
      <c r="L24" s="9"/>
      <c r="M24" s="9"/>
      <c r="T24" s="5"/>
    </row>
    <row r="25" spans="1:20" ht="30" customHeight="1" x14ac:dyDescent="0.3">
      <c r="A25" s="8" t="s">
        <v>82</v>
      </c>
      <c r="B25" s="9"/>
      <c r="C25" s="9"/>
      <c r="D25" s="9"/>
      <c r="E25" s="9"/>
      <c r="F25" s="10">
        <f>F5</f>
        <v>13476993</v>
      </c>
      <c r="G25" s="9"/>
      <c r="H25" s="10">
        <f>H5</f>
        <v>34527963</v>
      </c>
      <c r="I25" s="9"/>
      <c r="J25" s="10">
        <f>J5</f>
        <v>682994</v>
      </c>
      <c r="K25" s="9"/>
      <c r="L25" s="10">
        <f>L5</f>
        <v>48687950</v>
      </c>
      <c r="M25" s="9"/>
      <c r="T25" s="5"/>
    </row>
  </sheetData>
  <mergeCells count="18">
    <mergeCell ref="A1:M1"/>
    <mergeCell ref="A2:M2"/>
    <mergeCell ref="A3:A4"/>
    <mergeCell ref="B3:B4"/>
    <mergeCell ref="C3:C4"/>
    <mergeCell ref="D3:D4"/>
    <mergeCell ref="E3:F3"/>
    <mergeCell ref="G3:H3"/>
    <mergeCell ref="I3:J3"/>
    <mergeCell ref="K3:L3"/>
    <mergeCell ref="S3:S4"/>
    <mergeCell ref="T3:T4"/>
    <mergeCell ref="M3:M4"/>
    <mergeCell ref="N3:N4"/>
    <mergeCell ref="O3:O4"/>
    <mergeCell ref="P3:P4"/>
    <mergeCell ref="Q3:Q4"/>
    <mergeCell ref="R3:R4"/>
  </mergeCells>
  <phoneticPr fontId="1" type="noConversion"/>
  <pageMargins left="0.78740157480314954" right="0" top="0.39370078740157477" bottom="0.39370078740157477" header="0" footer="0"/>
  <pageSetup paperSize="9" scale="65"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179"/>
  <sheetViews>
    <sheetView view="pageBreakPreview" zoomScaleNormal="100" zoomScaleSheetLayoutView="100" workbookViewId="0">
      <selection sqref="A1:X1"/>
    </sheetView>
  </sheetViews>
  <sheetFormatPr defaultRowHeight="16.5" x14ac:dyDescent="0.3"/>
  <cols>
    <col min="1" max="2" width="30.625" customWidth="1"/>
    <col min="3" max="3" width="4.625" customWidth="1"/>
    <col min="4" max="4" width="8.625" customWidth="1"/>
    <col min="5" max="12" width="13.625" customWidth="1"/>
    <col min="13" max="13" width="12.625" customWidth="1"/>
    <col min="14" max="43" width="2.625" hidden="1" customWidth="1"/>
    <col min="44" max="44" width="10.625" hidden="1" customWidth="1"/>
    <col min="45" max="46" width="1.625" hidden="1" customWidth="1"/>
    <col min="47" max="47" width="24.625" hidden="1" customWidth="1"/>
    <col min="48" max="48" width="10.625" hidden="1" customWidth="1"/>
  </cols>
  <sheetData>
    <row r="1" spans="1:48" ht="30" customHeight="1" x14ac:dyDescent="0.3">
      <c r="A1" s="116" t="s">
        <v>1</v>
      </c>
      <c r="B1" s="116"/>
      <c r="C1" s="116"/>
      <c r="D1" s="116"/>
      <c r="E1" s="116"/>
      <c r="F1" s="116"/>
      <c r="G1" s="116"/>
      <c r="H1" s="116"/>
      <c r="I1" s="116"/>
      <c r="J1" s="116"/>
      <c r="K1" s="116"/>
      <c r="L1" s="116"/>
      <c r="M1" s="116"/>
    </row>
    <row r="2" spans="1:48" ht="30" customHeight="1" x14ac:dyDescent="0.3">
      <c r="A2" s="121" t="s">
        <v>2</v>
      </c>
      <c r="B2" s="121" t="s">
        <v>3</v>
      </c>
      <c r="C2" s="121" t="s">
        <v>4</v>
      </c>
      <c r="D2" s="121" t="s">
        <v>5</v>
      </c>
      <c r="E2" s="121" t="s">
        <v>6</v>
      </c>
      <c r="F2" s="121"/>
      <c r="G2" s="121" t="s">
        <v>9</v>
      </c>
      <c r="H2" s="121"/>
      <c r="I2" s="121" t="s">
        <v>10</v>
      </c>
      <c r="J2" s="121"/>
      <c r="K2" s="121" t="s">
        <v>11</v>
      </c>
      <c r="L2" s="121"/>
      <c r="M2" s="121" t="s">
        <v>12</v>
      </c>
      <c r="N2" s="120" t="s">
        <v>20</v>
      </c>
      <c r="O2" s="120" t="s">
        <v>14</v>
      </c>
      <c r="P2" s="120" t="s">
        <v>21</v>
      </c>
      <c r="Q2" s="120" t="s">
        <v>13</v>
      </c>
      <c r="R2" s="120" t="s">
        <v>22</v>
      </c>
      <c r="S2" s="120" t="s">
        <v>23</v>
      </c>
      <c r="T2" s="120" t="s">
        <v>24</v>
      </c>
      <c r="U2" s="120" t="s">
        <v>25</v>
      </c>
      <c r="V2" s="120" t="s">
        <v>26</v>
      </c>
      <c r="W2" s="120" t="s">
        <v>27</v>
      </c>
      <c r="X2" s="120" t="s">
        <v>28</v>
      </c>
      <c r="Y2" s="120" t="s">
        <v>29</v>
      </c>
      <c r="Z2" s="120" t="s">
        <v>30</v>
      </c>
      <c r="AA2" s="120" t="s">
        <v>31</v>
      </c>
      <c r="AB2" s="120" t="s">
        <v>32</v>
      </c>
      <c r="AC2" s="120" t="s">
        <v>33</v>
      </c>
      <c r="AD2" s="120" t="s">
        <v>34</v>
      </c>
      <c r="AE2" s="120" t="s">
        <v>35</v>
      </c>
      <c r="AF2" s="120" t="s">
        <v>36</v>
      </c>
      <c r="AG2" s="120" t="s">
        <v>37</v>
      </c>
      <c r="AH2" s="120" t="s">
        <v>38</v>
      </c>
      <c r="AI2" s="120" t="s">
        <v>39</v>
      </c>
      <c r="AJ2" s="120" t="s">
        <v>40</v>
      </c>
      <c r="AK2" s="120" t="s">
        <v>41</v>
      </c>
      <c r="AL2" s="120" t="s">
        <v>42</v>
      </c>
      <c r="AM2" s="120" t="s">
        <v>43</v>
      </c>
      <c r="AN2" s="120" t="s">
        <v>44</v>
      </c>
      <c r="AO2" s="120" t="s">
        <v>45</v>
      </c>
      <c r="AP2" s="120" t="s">
        <v>46</v>
      </c>
      <c r="AQ2" s="120" t="s">
        <v>47</v>
      </c>
      <c r="AR2" s="120" t="s">
        <v>48</v>
      </c>
      <c r="AS2" s="120" t="s">
        <v>16</v>
      </c>
      <c r="AT2" s="120" t="s">
        <v>17</v>
      </c>
      <c r="AU2" s="120" t="s">
        <v>49</v>
      </c>
      <c r="AV2" s="120" t="s">
        <v>50</v>
      </c>
    </row>
    <row r="3" spans="1:48" ht="30" customHeight="1" x14ac:dyDescent="0.3">
      <c r="A3" s="121"/>
      <c r="B3" s="121"/>
      <c r="C3" s="121"/>
      <c r="D3" s="121"/>
      <c r="E3" s="4" t="s">
        <v>7</v>
      </c>
      <c r="F3" s="4" t="s">
        <v>8</v>
      </c>
      <c r="G3" s="4" t="s">
        <v>7</v>
      </c>
      <c r="H3" s="4" t="s">
        <v>8</v>
      </c>
      <c r="I3" s="4" t="s">
        <v>7</v>
      </c>
      <c r="J3" s="4" t="s">
        <v>8</v>
      </c>
      <c r="K3" s="4" t="s">
        <v>7</v>
      </c>
      <c r="L3" s="4" t="s">
        <v>8</v>
      </c>
      <c r="M3" s="121"/>
      <c r="N3" s="120"/>
      <c r="O3" s="120"/>
      <c r="P3" s="120"/>
      <c r="Q3" s="120"/>
      <c r="R3" s="120"/>
      <c r="S3" s="120"/>
      <c r="T3" s="120"/>
      <c r="U3" s="120"/>
      <c r="V3" s="120"/>
      <c r="W3" s="120"/>
      <c r="X3" s="120"/>
      <c r="Y3" s="120"/>
      <c r="Z3" s="120"/>
      <c r="AA3" s="120"/>
      <c r="AB3" s="120"/>
      <c r="AC3" s="120"/>
      <c r="AD3" s="120"/>
      <c r="AE3" s="120"/>
      <c r="AF3" s="120"/>
      <c r="AG3" s="120"/>
      <c r="AH3" s="120"/>
      <c r="AI3" s="120"/>
      <c r="AJ3" s="120"/>
      <c r="AK3" s="120"/>
      <c r="AL3" s="120"/>
      <c r="AM3" s="120"/>
      <c r="AN3" s="120"/>
      <c r="AO3" s="120"/>
      <c r="AP3" s="120"/>
      <c r="AQ3" s="120"/>
      <c r="AR3" s="120"/>
      <c r="AS3" s="120"/>
      <c r="AT3" s="120"/>
      <c r="AU3" s="120"/>
      <c r="AV3" s="120"/>
    </row>
    <row r="4" spans="1:48" ht="30" customHeight="1" x14ac:dyDescent="0.3">
      <c r="A4" s="11" t="s">
        <v>56</v>
      </c>
      <c r="B4" s="11" t="s">
        <v>52</v>
      </c>
      <c r="C4" s="9"/>
      <c r="D4" s="9"/>
      <c r="E4" s="9"/>
      <c r="F4" s="9"/>
      <c r="G4" s="9"/>
      <c r="H4" s="9"/>
      <c r="I4" s="9"/>
      <c r="J4" s="9"/>
      <c r="K4" s="9"/>
      <c r="L4" s="9"/>
      <c r="M4" s="9"/>
      <c r="N4" s="3"/>
      <c r="O4" s="3"/>
      <c r="P4" s="3"/>
      <c r="Q4" s="2" t="s">
        <v>57</v>
      </c>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row>
    <row r="5" spans="1:48" ht="30" customHeight="1" x14ac:dyDescent="0.3">
      <c r="A5" s="11" t="s">
        <v>58</v>
      </c>
      <c r="B5" s="11" t="s">
        <v>59</v>
      </c>
      <c r="C5" s="11" t="s">
        <v>60</v>
      </c>
      <c r="D5" s="9">
        <v>2</v>
      </c>
      <c r="E5" s="12">
        <f>TRUNC(일위대가목록!E4,0)</f>
        <v>39909</v>
      </c>
      <c r="F5" s="12">
        <f>TRUNC(E5*D5, 0)</f>
        <v>79818</v>
      </c>
      <c r="G5" s="12">
        <f>TRUNC(일위대가목록!F4,0)</f>
        <v>93979</v>
      </c>
      <c r="H5" s="12">
        <f>TRUNC(G5*D5, 0)</f>
        <v>187958</v>
      </c>
      <c r="I5" s="12">
        <f>TRUNC(일위대가목록!G4,0)</f>
        <v>0</v>
      </c>
      <c r="J5" s="12">
        <f>TRUNC(I5*D5, 0)</f>
        <v>0</v>
      </c>
      <c r="K5" s="12">
        <f t="shared" ref="K5:L8" si="0">TRUNC(E5+G5+I5, 0)</f>
        <v>133888</v>
      </c>
      <c r="L5" s="12">
        <f t="shared" si="0"/>
        <v>267776</v>
      </c>
      <c r="M5" s="11" t="s">
        <v>61</v>
      </c>
      <c r="N5" s="2" t="s">
        <v>62</v>
      </c>
      <c r="O5" s="2" t="s">
        <v>52</v>
      </c>
      <c r="P5" s="2" t="s">
        <v>52</v>
      </c>
      <c r="Q5" s="2" t="s">
        <v>57</v>
      </c>
      <c r="R5" s="2" t="s">
        <v>63</v>
      </c>
      <c r="S5" s="2" t="s">
        <v>64</v>
      </c>
      <c r="T5" s="2" t="s">
        <v>64</v>
      </c>
      <c r="U5" s="3"/>
      <c r="V5" s="3"/>
      <c r="W5" s="3"/>
      <c r="X5" s="3"/>
      <c r="Y5" s="3"/>
      <c r="Z5" s="3"/>
      <c r="AA5" s="3"/>
      <c r="AB5" s="3"/>
      <c r="AC5" s="3"/>
      <c r="AD5" s="3"/>
      <c r="AE5" s="3"/>
      <c r="AF5" s="3"/>
      <c r="AG5" s="3"/>
      <c r="AH5" s="3"/>
      <c r="AI5" s="3"/>
      <c r="AJ5" s="3"/>
      <c r="AK5" s="3"/>
      <c r="AL5" s="3"/>
      <c r="AM5" s="3"/>
      <c r="AN5" s="3"/>
      <c r="AO5" s="3"/>
      <c r="AP5" s="3"/>
      <c r="AQ5" s="3"/>
      <c r="AR5" s="2" t="s">
        <v>52</v>
      </c>
      <c r="AS5" s="2" t="s">
        <v>52</v>
      </c>
      <c r="AT5" s="3"/>
      <c r="AU5" s="2" t="s">
        <v>65</v>
      </c>
      <c r="AV5" s="3">
        <v>40</v>
      </c>
    </row>
    <row r="6" spans="1:48" ht="30" customHeight="1" x14ac:dyDescent="0.3">
      <c r="A6" s="11" t="s">
        <v>66</v>
      </c>
      <c r="B6" s="11" t="s">
        <v>67</v>
      </c>
      <c r="C6" s="11" t="s">
        <v>68</v>
      </c>
      <c r="D6" s="9">
        <v>336</v>
      </c>
      <c r="E6" s="12">
        <f>TRUNC(일위대가목록!E5,0)</f>
        <v>0</v>
      </c>
      <c r="F6" s="12">
        <f>TRUNC(E6*D6, 0)</f>
        <v>0</v>
      </c>
      <c r="G6" s="12">
        <f>TRUNC(일위대가목록!F5,0)</f>
        <v>3341</v>
      </c>
      <c r="H6" s="12">
        <f>TRUNC(G6*D6, 0)</f>
        <v>1122576</v>
      </c>
      <c r="I6" s="12">
        <f>TRUNC(일위대가목록!G5,0)</f>
        <v>0</v>
      </c>
      <c r="J6" s="12">
        <f>TRUNC(I6*D6, 0)</f>
        <v>0</v>
      </c>
      <c r="K6" s="12">
        <f t="shared" si="0"/>
        <v>3341</v>
      </c>
      <c r="L6" s="12">
        <f t="shared" si="0"/>
        <v>1122576</v>
      </c>
      <c r="M6" s="11" t="s">
        <v>69</v>
      </c>
      <c r="N6" s="2" t="s">
        <v>70</v>
      </c>
      <c r="O6" s="2" t="s">
        <v>52</v>
      </c>
      <c r="P6" s="2" t="s">
        <v>52</v>
      </c>
      <c r="Q6" s="2" t="s">
        <v>57</v>
      </c>
      <c r="R6" s="2" t="s">
        <v>63</v>
      </c>
      <c r="S6" s="2" t="s">
        <v>64</v>
      </c>
      <c r="T6" s="2" t="s">
        <v>64</v>
      </c>
      <c r="U6" s="3"/>
      <c r="V6" s="3"/>
      <c r="W6" s="3"/>
      <c r="X6" s="3"/>
      <c r="Y6" s="3"/>
      <c r="Z6" s="3"/>
      <c r="AA6" s="3"/>
      <c r="AB6" s="3"/>
      <c r="AC6" s="3"/>
      <c r="AD6" s="3"/>
      <c r="AE6" s="3"/>
      <c r="AF6" s="3"/>
      <c r="AG6" s="3"/>
      <c r="AH6" s="3"/>
      <c r="AI6" s="3"/>
      <c r="AJ6" s="3"/>
      <c r="AK6" s="3"/>
      <c r="AL6" s="3"/>
      <c r="AM6" s="3"/>
      <c r="AN6" s="3"/>
      <c r="AO6" s="3"/>
      <c r="AP6" s="3"/>
      <c r="AQ6" s="3"/>
      <c r="AR6" s="2" t="s">
        <v>52</v>
      </c>
      <c r="AS6" s="2" t="s">
        <v>52</v>
      </c>
      <c r="AT6" s="3"/>
      <c r="AU6" s="2" t="s">
        <v>71</v>
      </c>
      <c r="AV6" s="3">
        <v>39</v>
      </c>
    </row>
    <row r="7" spans="1:48" ht="30" customHeight="1" x14ac:dyDescent="0.3">
      <c r="A7" s="11" t="s">
        <v>72</v>
      </c>
      <c r="B7" s="11" t="s">
        <v>52</v>
      </c>
      <c r="C7" s="11" t="s">
        <v>68</v>
      </c>
      <c r="D7" s="9">
        <v>336</v>
      </c>
      <c r="E7" s="12">
        <f>TRUNC(일위대가목록!E6,0)</f>
        <v>209</v>
      </c>
      <c r="F7" s="12">
        <f>TRUNC(E7*D7, 0)</f>
        <v>70224</v>
      </c>
      <c r="G7" s="12">
        <f>TRUNC(일위대가목록!F6,0)</f>
        <v>501</v>
      </c>
      <c r="H7" s="12">
        <f>TRUNC(G7*D7, 0)</f>
        <v>168336</v>
      </c>
      <c r="I7" s="12">
        <f>TRUNC(일위대가목록!G6,0)</f>
        <v>0</v>
      </c>
      <c r="J7" s="12">
        <f>TRUNC(I7*D7, 0)</f>
        <v>0</v>
      </c>
      <c r="K7" s="12">
        <f t="shared" si="0"/>
        <v>710</v>
      </c>
      <c r="L7" s="12">
        <f t="shared" si="0"/>
        <v>238560</v>
      </c>
      <c r="M7" s="11" t="s">
        <v>73</v>
      </c>
      <c r="N7" s="2" t="s">
        <v>74</v>
      </c>
      <c r="O7" s="2" t="s">
        <v>52</v>
      </c>
      <c r="P7" s="2" t="s">
        <v>52</v>
      </c>
      <c r="Q7" s="2" t="s">
        <v>57</v>
      </c>
      <c r="R7" s="2" t="s">
        <v>63</v>
      </c>
      <c r="S7" s="2" t="s">
        <v>64</v>
      </c>
      <c r="T7" s="2" t="s">
        <v>64</v>
      </c>
      <c r="U7" s="3"/>
      <c r="V7" s="3"/>
      <c r="W7" s="3"/>
      <c r="X7" s="3"/>
      <c r="Y7" s="3"/>
      <c r="Z7" s="3"/>
      <c r="AA7" s="3"/>
      <c r="AB7" s="3"/>
      <c r="AC7" s="3"/>
      <c r="AD7" s="3"/>
      <c r="AE7" s="3"/>
      <c r="AF7" s="3"/>
      <c r="AG7" s="3"/>
      <c r="AH7" s="3"/>
      <c r="AI7" s="3"/>
      <c r="AJ7" s="3"/>
      <c r="AK7" s="3"/>
      <c r="AL7" s="3"/>
      <c r="AM7" s="3"/>
      <c r="AN7" s="3"/>
      <c r="AO7" s="3"/>
      <c r="AP7" s="3"/>
      <c r="AQ7" s="3"/>
      <c r="AR7" s="2" t="s">
        <v>52</v>
      </c>
      <c r="AS7" s="2" t="s">
        <v>52</v>
      </c>
      <c r="AT7" s="3"/>
      <c r="AU7" s="2" t="s">
        <v>75</v>
      </c>
      <c r="AV7" s="3">
        <v>68</v>
      </c>
    </row>
    <row r="8" spans="1:48" ht="30" customHeight="1" x14ac:dyDescent="0.3">
      <c r="A8" s="11" t="s">
        <v>76</v>
      </c>
      <c r="B8" s="11" t="s">
        <v>77</v>
      </c>
      <c r="C8" s="11" t="s">
        <v>78</v>
      </c>
      <c r="D8" s="9">
        <v>1</v>
      </c>
      <c r="E8" s="12">
        <f>TRUNC(단가대비표!O43,0)</f>
        <v>0</v>
      </c>
      <c r="F8" s="12">
        <f>TRUNC(E8*D8, 0)</f>
        <v>0</v>
      </c>
      <c r="G8" s="12">
        <f>TRUNC(단가대비표!P43,0)</f>
        <v>0</v>
      </c>
      <c r="H8" s="12">
        <f>TRUNC(G8*D8, 0)</f>
        <v>0</v>
      </c>
      <c r="I8" s="12">
        <f>TRUNC(단가대비표!V43,0)</f>
        <v>500000</v>
      </c>
      <c r="J8" s="12">
        <f>TRUNC(I8*D8, 0)</f>
        <v>500000</v>
      </c>
      <c r="K8" s="12">
        <f t="shared" si="0"/>
        <v>500000</v>
      </c>
      <c r="L8" s="12">
        <f t="shared" si="0"/>
        <v>500000</v>
      </c>
      <c r="M8" s="11" t="s">
        <v>79</v>
      </c>
      <c r="N8" s="2" t="s">
        <v>80</v>
      </c>
      <c r="O8" s="2" t="s">
        <v>52</v>
      </c>
      <c r="P8" s="2" t="s">
        <v>52</v>
      </c>
      <c r="Q8" s="2" t="s">
        <v>57</v>
      </c>
      <c r="R8" s="2" t="s">
        <v>64</v>
      </c>
      <c r="S8" s="2" t="s">
        <v>64</v>
      </c>
      <c r="T8" s="2" t="s">
        <v>63</v>
      </c>
      <c r="U8" s="3"/>
      <c r="V8" s="3"/>
      <c r="W8" s="3"/>
      <c r="X8" s="3"/>
      <c r="Y8" s="3"/>
      <c r="Z8" s="3"/>
      <c r="AA8" s="3"/>
      <c r="AB8" s="3"/>
      <c r="AC8" s="3"/>
      <c r="AD8" s="3"/>
      <c r="AE8" s="3"/>
      <c r="AF8" s="3"/>
      <c r="AG8" s="3"/>
      <c r="AH8" s="3"/>
      <c r="AI8" s="3"/>
      <c r="AJ8" s="3"/>
      <c r="AK8" s="3"/>
      <c r="AL8" s="3"/>
      <c r="AM8" s="3"/>
      <c r="AN8" s="3"/>
      <c r="AO8" s="3"/>
      <c r="AP8" s="3"/>
      <c r="AQ8" s="3"/>
      <c r="AR8" s="2" t="s">
        <v>52</v>
      </c>
      <c r="AS8" s="2" t="s">
        <v>52</v>
      </c>
      <c r="AT8" s="3"/>
      <c r="AU8" s="2" t="s">
        <v>81</v>
      </c>
      <c r="AV8" s="3">
        <v>67</v>
      </c>
    </row>
    <row r="9" spans="1:48" ht="30" customHeight="1" x14ac:dyDescent="0.3">
      <c r="A9" s="9"/>
      <c r="B9" s="9"/>
      <c r="C9" s="9"/>
      <c r="D9" s="9"/>
      <c r="E9" s="9"/>
      <c r="F9" s="9"/>
      <c r="G9" s="9"/>
      <c r="H9" s="9"/>
      <c r="I9" s="9"/>
      <c r="J9" s="9"/>
      <c r="K9" s="9"/>
      <c r="L9" s="9"/>
      <c r="M9" s="9"/>
    </row>
    <row r="10" spans="1:48" ht="30" customHeight="1" x14ac:dyDescent="0.3">
      <c r="A10" s="9"/>
      <c r="B10" s="9"/>
      <c r="C10" s="9"/>
      <c r="D10" s="9"/>
      <c r="E10" s="9"/>
      <c r="F10" s="9"/>
      <c r="G10" s="9"/>
      <c r="H10" s="9"/>
      <c r="I10" s="9"/>
      <c r="J10" s="9"/>
      <c r="K10" s="9"/>
      <c r="L10" s="9"/>
      <c r="M10" s="9"/>
    </row>
    <row r="11" spans="1:48" ht="30" customHeight="1" x14ac:dyDescent="0.3">
      <c r="A11" s="9"/>
      <c r="B11" s="9"/>
      <c r="C11" s="9"/>
      <c r="D11" s="9"/>
      <c r="E11" s="9"/>
      <c r="F11" s="9"/>
      <c r="G11" s="9"/>
      <c r="H11" s="9"/>
      <c r="I11" s="9"/>
      <c r="J11" s="9"/>
      <c r="K11" s="9"/>
      <c r="L11" s="9"/>
      <c r="M11" s="9"/>
    </row>
    <row r="12" spans="1:48" ht="30" customHeight="1" x14ac:dyDescent="0.3">
      <c r="A12" s="9"/>
      <c r="B12" s="9"/>
      <c r="C12" s="9"/>
      <c r="D12" s="9"/>
      <c r="E12" s="9"/>
      <c r="F12" s="9"/>
      <c r="G12" s="9"/>
      <c r="H12" s="9"/>
      <c r="I12" s="9"/>
      <c r="J12" s="9"/>
      <c r="K12" s="9"/>
      <c r="L12" s="9"/>
      <c r="M12" s="9"/>
    </row>
    <row r="13" spans="1:48" ht="30" customHeight="1" x14ac:dyDescent="0.3">
      <c r="A13" s="9"/>
      <c r="B13" s="9"/>
      <c r="C13" s="9"/>
      <c r="D13" s="9"/>
      <c r="E13" s="9"/>
      <c r="F13" s="9"/>
      <c r="G13" s="9"/>
      <c r="H13" s="9"/>
      <c r="I13" s="9"/>
      <c r="J13" s="9"/>
      <c r="K13" s="9"/>
      <c r="L13" s="9"/>
      <c r="M13" s="9"/>
    </row>
    <row r="14" spans="1:48" ht="30" customHeight="1" x14ac:dyDescent="0.3">
      <c r="A14" s="9"/>
      <c r="B14" s="9"/>
      <c r="C14" s="9"/>
      <c r="D14" s="9"/>
      <c r="E14" s="9"/>
      <c r="F14" s="9"/>
      <c r="G14" s="9"/>
      <c r="H14" s="9"/>
      <c r="I14" s="9"/>
      <c r="J14" s="9"/>
      <c r="K14" s="9"/>
      <c r="L14" s="9"/>
      <c r="M14" s="9"/>
    </row>
    <row r="15" spans="1:48" ht="30" customHeight="1" x14ac:dyDescent="0.3">
      <c r="A15" s="9"/>
      <c r="B15" s="9"/>
      <c r="C15" s="9"/>
      <c r="D15" s="9"/>
      <c r="E15" s="9"/>
      <c r="F15" s="9"/>
      <c r="G15" s="9"/>
      <c r="H15" s="9"/>
      <c r="I15" s="9"/>
      <c r="J15" s="9"/>
      <c r="K15" s="9"/>
      <c r="L15" s="9"/>
      <c r="M15" s="9"/>
    </row>
    <row r="16" spans="1:48" ht="30" customHeight="1" x14ac:dyDescent="0.3">
      <c r="A16" s="9"/>
      <c r="B16" s="9"/>
      <c r="C16" s="9"/>
      <c r="D16" s="9"/>
      <c r="E16" s="9"/>
      <c r="F16" s="9"/>
      <c r="G16" s="9"/>
      <c r="H16" s="9"/>
      <c r="I16" s="9"/>
      <c r="J16" s="9"/>
      <c r="K16" s="9"/>
      <c r="L16" s="9"/>
      <c r="M16" s="9"/>
    </row>
    <row r="17" spans="1:48" ht="30" customHeight="1" x14ac:dyDescent="0.3">
      <c r="A17" s="9"/>
      <c r="B17" s="9"/>
      <c r="C17" s="9"/>
      <c r="D17" s="9"/>
      <c r="E17" s="9"/>
      <c r="F17" s="9"/>
      <c r="G17" s="9"/>
      <c r="H17" s="9"/>
      <c r="I17" s="9"/>
      <c r="J17" s="9"/>
      <c r="K17" s="9"/>
      <c r="L17" s="9"/>
      <c r="M17" s="9"/>
    </row>
    <row r="18" spans="1:48" ht="30" customHeight="1" x14ac:dyDescent="0.3">
      <c r="A18" s="9"/>
      <c r="B18" s="9"/>
      <c r="C18" s="9"/>
      <c r="D18" s="9"/>
      <c r="E18" s="9"/>
      <c r="F18" s="9"/>
      <c r="G18" s="9"/>
      <c r="H18" s="9"/>
      <c r="I18" s="9"/>
      <c r="J18" s="9"/>
      <c r="K18" s="9"/>
      <c r="L18" s="9"/>
      <c r="M18" s="9"/>
    </row>
    <row r="19" spans="1:48" ht="30" customHeight="1" x14ac:dyDescent="0.3">
      <c r="A19" s="9"/>
      <c r="B19" s="9"/>
      <c r="C19" s="9"/>
      <c r="D19" s="9"/>
      <c r="E19" s="9"/>
      <c r="F19" s="9"/>
      <c r="G19" s="9"/>
      <c r="H19" s="9"/>
      <c r="I19" s="9"/>
      <c r="J19" s="9"/>
      <c r="K19" s="9"/>
      <c r="L19" s="9"/>
      <c r="M19" s="9"/>
    </row>
    <row r="20" spans="1:48" ht="30" customHeight="1" x14ac:dyDescent="0.3">
      <c r="A20" s="9"/>
      <c r="B20" s="9"/>
      <c r="C20" s="9"/>
      <c r="D20" s="9"/>
      <c r="E20" s="9"/>
      <c r="F20" s="9"/>
      <c r="G20" s="9"/>
      <c r="H20" s="9"/>
      <c r="I20" s="9"/>
      <c r="J20" s="9"/>
      <c r="K20" s="9"/>
      <c r="L20" s="9"/>
      <c r="M20" s="9"/>
    </row>
    <row r="21" spans="1:48" ht="30" customHeight="1" x14ac:dyDescent="0.3">
      <c r="A21" s="9"/>
      <c r="B21" s="9"/>
      <c r="C21" s="9"/>
      <c r="D21" s="9"/>
      <c r="E21" s="9"/>
      <c r="F21" s="9"/>
      <c r="G21" s="9"/>
      <c r="H21" s="9"/>
      <c r="I21" s="9"/>
      <c r="J21" s="9"/>
      <c r="K21" s="9"/>
      <c r="L21" s="9"/>
      <c r="M21" s="9"/>
    </row>
    <row r="22" spans="1:48" ht="30" customHeight="1" x14ac:dyDescent="0.3">
      <c r="A22" s="9"/>
      <c r="B22" s="9"/>
      <c r="C22" s="9"/>
      <c r="D22" s="9"/>
      <c r="E22" s="9"/>
      <c r="F22" s="9"/>
      <c r="G22" s="9"/>
      <c r="H22" s="9"/>
      <c r="I22" s="9"/>
      <c r="J22" s="9"/>
      <c r="K22" s="9"/>
      <c r="L22" s="9"/>
      <c r="M22" s="9"/>
    </row>
    <row r="23" spans="1:48" ht="30" customHeight="1" x14ac:dyDescent="0.3">
      <c r="A23" s="9"/>
      <c r="B23" s="9"/>
      <c r="C23" s="9"/>
      <c r="D23" s="9"/>
      <c r="E23" s="9"/>
      <c r="F23" s="9"/>
      <c r="G23" s="9"/>
      <c r="H23" s="9"/>
      <c r="I23" s="9"/>
      <c r="J23" s="9"/>
      <c r="K23" s="9"/>
      <c r="L23" s="9"/>
      <c r="M23" s="9"/>
    </row>
    <row r="24" spans="1:48" ht="30" customHeight="1" x14ac:dyDescent="0.3">
      <c r="A24" s="9"/>
      <c r="B24" s="9"/>
      <c r="C24" s="9"/>
      <c r="D24" s="9"/>
      <c r="E24" s="9"/>
      <c r="F24" s="9"/>
      <c r="G24" s="9"/>
      <c r="H24" s="9"/>
      <c r="I24" s="9"/>
      <c r="J24" s="9"/>
      <c r="K24" s="9"/>
      <c r="L24" s="9"/>
      <c r="M24" s="9"/>
    </row>
    <row r="25" spans="1:48" ht="30" customHeight="1" x14ac:dyDescent="0.3">
      <c r="A25" s="11" t="s">
        <v>82</v>
      </c>
      <c r="B25" s="9"/>
      <c r="C25" s="9"/>
      <c r="D25" s="9"/>
      <c r="E25" s="9"/>
      <c r="F25" s="12">
        <f>SUM(F5:F24)</f>
        <v>150042</v>
      </c>
      <c r="G25" s="9"/>
      <c r="H25" s="12">
        <f>SUM(H5:H24)</f>
        <v>1478870</v>
      </c>
      <c r="I25" s="9"/>
      <c r="J25" s="12">
        <f>SUM(J5:J24)</f>
        <v>500000</v>
      </c>
      <c r="K25" s="9"/>
      <c r="L25" s="12">
        <f>SUM(L5:L24)</f>
        <v>2128912</v>
      </c>
      <c r="M25" s="9"/>
      <c r="N25" t="s">
        <v>83</v>
      </c>
    </row>
    <row r="26" spans="1:48" ht="30" customHeight="1" x14ac:dyDescent="0.3">
      <c r="A26" s="11" t="s">
        <v>84</v>
      </c>
      <c r="B26" s="11" t="s">
        <v>52</v>
      </c>
      <c r="C26" s="9"/>
      <c r="D26" s="9"/>
      <c r="E26" s="9"/>
      <c r="F26" s="9"/>
      <c r="G26" s="9"/>
      <c r="H26" s="9"/>
      <c r="I26" s="9"/>
      <c r="J26" s="9"/>
      <c r="K26" s="9"/>
      <c r="L26" s="9"/>
      <c r="M26" s="9"/>
      <c r="N26" s="3"/>
      <c r="O26" s="3"/>
      <c r="P26" s="3"/>
      <c r="Q26" s="2" t="s">
        <v>85</v>
      </c>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row>
    <row r="27" spans="1:48" ht="30" customHeight="1" x14ac:dyDescent="0.3">
      <c r="A27" s="11" t="s">
        <v>86</v>
      </c>
      <c r="B27" s="11" t="s">
        <v>87</v>
      </c>
      <c r="C27" s="11" t="s">
        <v>88</v>
      </c>
      <c r="D27" s="9">
        <v>1</v>
      </c>
      <c r="E27" s="12">
        <f>TRUNC(일위대가목록!E7,0)</f>
        <v>154351</v>
      </c>
      <c r="F27" s="12">
        <f t="shared" ref="F27:F58" si="1">TRUNC(E27*D27, 0)</f>
        <v>154351</v>
      </c>
      <c r="G27" s="12">
        <f>TRUNC(일위대가목록!F7,0)</f>
        <v>496756</v>
      </c>
      <c r="H27" s="12">
        <f t="shared" ref="H27:H58" si="2">TRUNC(G27*D27, 0)</f>
        <v>496756</v>
      </c>
      <c r="I27" s="12">
        <f>TRUNC(일위대가목록!G7,0)</f>
        <v>0</v>
      </c>
      <c r="J27" s="12">
        <f t="shared" ref="J27:J58" si="3">TRUNC(I27*D27, 0)</f>
        <v>0</v>
      </c>
      <c r="K27" s="12">
        <f t="shared" ref="K27:K58" si="4">TRUNC(E27+G27+I27, 0)</f>
        <v>651107</v>
      </c>
      <c r="L27" s="12">
        <f t="shared" ref="L27:L58" si="5">TRUNC(F27+H27+J27, 0)</f>
        <v>651107</v>
      </c>
      <c r="M27" s="11" t="s">
        <v>89</v>
      </c>
      <c r="N27" s="2" t="s">
        <v>90</v>
      </c>
      <c r="O27" s="2" t="s">
        <v>52</v>
      </c>
      <c r="P27" s="2" t="s">
        <v>52</v>
      </c>
      <c r="Q27" s="2" t="s">
        <v>85</v>
      </c>
      <c r="R27" s="2" t="s">
        <v>63</v>
      </c>
      <c r="S27" s="2" t="s">
        <v>64</v>
      </c>
      <c r="T27" s="2" t="s">
        <v>64</v>
      </c>
      <c r="U27" s="3"/>
      <c r="V27" s="3"/>
      <c r="W27" s="3"/>
      <c r="X27" s="3"/>
      <c r="Y27" s="3"/>
      <c r="Z27" s="3"/>
      <c r="AA27" s="3"/>
      <c r="AB27" s="3"/>
      <c r="AC27" s="3"/>
      <c r="AD27" s="3"/>
      <c r="AE27" s="3"/>
      <c r="AF27" s="3"/>
      <c r="AG27" s="3"/>
      <c r="AH27" s="3"/>
      <c r="AI27" s="3"/>
      <c r="AJ27" s="3"/>
      <c r="AK27" s="3"/>
      <c r="AL27" s="3"/>
      <c r="AM27" s="3"/>
      <c r="AN27" s="3"/>
      <c r="AO27" s="3"/>
      <c r="AP27" s="3"/>
      <c r="AQ27" s="3"/>
      <c r="AR27" s="2" t="s">
        <v>52</v>
      </c>
      <c r="AS27" s="2" t="s">
        <v>52</v>
      </c>
      <c r="AT27" s="3"/>
      <c r="AU27" s="2" t="s">
        <v>91</v>
      </c>
      <c r="AV27" s="3">
        <v>4</v>
      </c>
    </row>
    <row r="28" spans="1:48" ht="30" customHeight="1" x14ac:dyDescent="0.3">
      <c r="A28" s="11" t="s">
        <v>92</v>
      </c>
      <c r="B28" s="11" t="s">
        <v>93</v>
      </c>
      <c r="C28" s="11" t="s">
        <v>88</v>
      </c>
      <c r="D28" s="9">
        <v>1</v>
      </c>
      <c r="E28" s="12">
        <f>TRUNC(일위대가목록!E8,0)</f>
        <v>675594</v>
      </c>
      <c r="F28" s="12">
        <f t="shared" si="1"/>
        <v>675594</v>
      </c>
      <c r="G28" s="12">
        <f>TRUNC(일위대가목록!F8,0)</f>
        <v>2136508</v>
      </c>
      <c r="H28" s="12">
        <f t="shared" si="2"/>
        <v>2136508</v>
      </c>
      <c r="I28" s="12">
        <f>TRUNC(일위대가목록!G8,0)</f>
        <v>11641</v>
      </c>
      <c r="J28" s="12">
        <f t="shared" si="3"/>
        <v>11641</v>
      </c>
      <c r="K28" s="12">
        <f t="shared" si="4"/>
        <v>2823743</v>
      </c>
      <c r="L28" s="12">
        <f t="shared" si="5"/>
        <v>2823743</v>
      </c>
      <c r="M28" s="11" t="s">
        <v>94</v>
      </c>
      <c r="N28" s="2" t="s">
        <v>95</v>
      </c>
      <c r="O28" s="2" t="s">
        <v>52</v>
      </c>
      <c r="P28" s="2" t="s">
        <v>52</v>
      </c>
      <c r="Q28" s="2" t="s">
        <v>85</v>
      </c>
      <c r="R28" s="2" t="s">
        <v>63</v>
      </c>
      <c r="S28" s="2" t="s">
        <v>64</v>
      </c>
      <c r="T28" s="2" t="s">
        <v>64</v>
      </c>
      <c r="U28" s="3"/>
      <c r="V28" s="3"/>
      <c r="W28" s="3"/>
      <c r="X28" s="3"/>
      <c r="Y28" s="3"/>
      <c r="Z28" s="3"/>
      <c r="AA28" s="3"/>
      <c r="AB28" s="3"/>
      <c r="AC28" s="3"/>
      <c r="AD28" s="3"/>
      <c r="AE28" s="3"/>
      <c r="AF28" s="3"/>
      <c r="AG28" s="3"/>
      <c r="AH28" s="3"/>
      <c r="AI28" s="3"/>
      <c r="AJ28" s="3"/>
      <c r="AK28" s="3"/>
      <c r="AL28" s="3"/>
      <c r="AM28" s="3"/>
      <c r="AN28" s="3"/>
      <c r="AO28" s="3"/>
      <c r="AP28" s="3"/>
      <c r="AQ28" s="3"/>
      <c r="AR28" s="2" t="s">
        <v>52</v>
      </c>
      <c r="AS28" s="2" t="s">
        <v>52</v>
      </c>
      <c r="AT28" s="3"/>
      <c r="AU28" s="2" t="s">
        <v>96</v>
      </c>
      <c r="AV28" s="3">
        <v>5</v>
      </c>
    </row>
    <row r="29" spans="1:48" ht="30" customHeight="1" x14ac:dyDescent="0.3">
      <c r="A29" s="11" t="s">
        <v>97</v>
      </c>
      <c r="B29" s="11" t="s">
        <v>98</v>
      </c>
      <c r="C29" s="11" t="s">
        <v>88</v>
      </c>
      <c r="D29" s="9">
        <v>1</v>
      </c>
      <c r="E29" s="12">
        <f>TRUNC(일위대가목록!E9,0)</f>
        <v>231432</v>
      </c>
      <c r="F29" s="12">
        <f t="shared" si="1"/>
        <v>231432</v>
      </c>
      <c r="G29" s="12">
        <f>TRUNC(일위대가목록!F9,0)</f>
        <v>826352</v>
      </c>
      <c r="H29" s="12">
        <f t="shared" si="2"/>
        <v>826352</v>
      </c>
      <c r="I29" s="12">
        <f>TRUNC(일위대가목록!G9,0)</f>
        <v>4561</v>
      </c>
      <c r="J29" s="12">
        <f t="shared" si="3"/>
        <v>4561</v>
      </c>
      <c r="K29" s="12">
        <f t="shared" si="4"/>
        <v>1062345</v>
      </c>
      <c r="L29" s="12">
        <f t="shared" si="5"/>
        <v>1062345</v>
      </c>
      <c r="M29" s="11" t="s">
        <v>99</v>
      </c>
      <c r="N29" s="2" t="s">
        <v>100</v>
      </c>
      <c r="O29" s="2" t="s">
        <v>52</v>
      </c>
      <c r="P29" s="2" t="s">
        <v>52</v>
      </c>
      <c r="Q29" s="2" t="s">
        <v>85</v>
      </c>
      <c r="R29" s="2" t="s">
        <v>63</v>
      </c>
      <c r="S29" s="2" t="s">
        <v>64</v>
      </c>
      <c r="T29" s="2" t="s">
        <v>64</v>
      </c>
      <c r="U29" s="3"/>
      <c r="V29" s="3"/>
      <c r="W29" s="3"/>
      <c r="X29" s="3"/>
      <c r="Y29" s="3"/>
      <c r="Z29" s="3"/>
      <c r="AA29" s="3"/>
      <c r="AB29" s="3"/>
      <c r="AC29" s="3"/>
      <c r="AD29" s="3"/>
      <c r="AE29" s="3"/>
      <c r="AF29" s="3"/>
      <c r="AG29" s="3"/>
      <c r="AH29" s="3"/>
      <c r="AI29" s="3"/>
      <c r="AJ29" s="3"/>
      <c r="AK29" s="3"/>
      <c r="AL29" s="3"/>
      <c r="AM29" s="3"/>
      <c r="AN29" s="3"/>
      <c r="AO29" s="3"/>
      <c r="AP29" s="3"/>
      <c r="AQ29" s="3"/>
      <c r="AR29" s="2" t="s">
        <v>52</v>
      </c>
      <c r="AS29" s="2" t="s">
        <v>52</v>
      </c>
      <c r="AT29" s="3"/>
      <c r="AU29" s="2" t="s">
        <v>101</v>
      </c>
      <c r="AV29" s="3">
        <v>6</v>
      </c>
    </row>
    <row r="30" spans="1:48" ht="30" customHeight="1" x14ac:dyDescent="0.3">
      <c r="A30" s="11" t="s">
        <v>102</v>
      </c>
      <c r="B30" s="11" t="s">
        <v>103</v>
      </c>
      <c r="C30" s="11" t="s">
        <v>88</v>
      </c>
      <c r="D30" s="9">
        <v>2</v>
      </c>
      <c r="E30" s="12">
        <f>TRUNC(일위대가목록!E10,0)</f>
        <v>423894</v>
      </c>
      <c r="F30" s="12">
        <f t="shared" si="1"/>
        <v>847788</v>
      </c>
      <c r="G30" s="12">
        <f>TRUNC(일위대가목록!F10,0)</f>
        <v>302076</v>
      </c>
      <c r="H30" s="12">
        <f t="shared" si="2"/>
        <v>604152</v>
      </c>
      <c r="I30" s="12">
        <f>TRUNC(일위대가목록!G10,0)</f>
        <v>0</v>
      </c>
      <c r="J30" s="12">
        <f t="shared" si="3"/>
        <v>0</v>
      </c>
      <c r="K30" s="12">
        <f t="shared" si="4"/>
        <v>725970</v>
      </c>
      <c r="L30" s="12">
        <f t="shared" si="5"/>
        <v>1451940</v>
      </c>
      <c r="M30" s="11" t="s">
        <v>104</v>
      </c>
      <c r="N30" s="2" t="s">
        <v>105</v>
      </c>
      <c r="O30" s="2" t="s">
        <v>52</v>
      </c>
      <c r="P30" s="2" t="s">
        <v>52</v>
      </c>
      <c r="Q30" s="2" t="s">
        <v>85</v>
      </c>
      <c r="R30" s="2" t="s">
        <v>63</v>
      </c>
      <c r="S30" s="2" t="s">
        <v>64</v>
      </c>
      <c r="T30" s="2" t="s">
        <v>64</v>
      </c>
      <c r="U30" s="3"/>
      <c r="V30" s="3"/>
      <c r="W30" s="3"/>
      <c r="X30" s="3"/>
      <c r="Y30" s="3"/>
      <c r="Z30" s="3"/>
      <c r="AA30" s="3"/>
      <c r="AB30" s="3"/>
      <c r="AC30" s="3"/>
      <c r="AD30" s="3"/>
      <c r="AE30" s="3"/>
      <c r="AF30" s="3"/>
      <c r="AG30" s="3"/>
      <c r="AH30" s="3"/>
      <c r="AI30" s="3"/>
      <c r="AJ30" s="3"/>
      <c r="AK30" s="3"/>
      <c r="AL30" s="3"/>
      <c r="AM30" s="3"/>
      <c r="AN30" s="3"/>
      <c r="AO30" s="3"/>
      <c r="AP30" s="3"/>
      <c r="AQ30" s="3"/>
      <c r="AR30" s="2" t="s">
        <v>52</v>
      </c>
      <c r="AS30" s="2" t="s">
        <v>52</v>
      </c>
      <c r="AT30" s="3"/>
      <c r="AU30" s="2" t="s">
        <v>106</v>
      </c>
      <c r="AV30" s="3">
        <v>7</v>
      </c>
    </row>
    <row r="31" spans="1:48" ht="30" customHeight="1" x14ac:dyDescent="0.3">
      <c r="A31" s="11" t="s">
        <v>107</v>
      </c>
      <c r="B31" s="11" t="s">
        <v>103</v>
      </c>
      <c r="C31" s="11" t="s">
        <v>88</v>
      </c>
      <c r="D31" s="9">
        <v>2</v>
      </c>
      <c r="E31" s="12">
        <f>TRUNC(일위대가목록!E11,0)</f>
        <v>0</v>
      </c>
      <c r="F31" s="12">
        <f t="shared" si="1"/>
        <v>0</v>
      </c>
      <c r="G31" s="12">
        <f>TRUNC(일위대가목록!F11,0)</f>
        <v>60149</v>
      </c>
      <c r="H31" s="12">
        <f t="shared" si="2"/>
        <v>120298</v>
      </c>
      <c r="I31" s="12">
        <f>TRUNC(일위대가목록!G11,0)</f>
        <v>0</v>
      </c>
      <c r="J31" s="12">
        <f t="shared" si="3"/>
        <v>0</v>
      </c>
      <c r="K31" s="12">
        <f t="shared" si="4"/>
        <v>60149</v>
      </c>
      <c r="L31" s="12">
        <f t="shared" si="5"/>
        <v>120298</v>
      </c>
      <c r="M31" s="11" t="s">
        <v>108</v>
      </c>
      <c r="N31" s="2" t="s">
        <v>109</v>
      </c>
      <c r="O31" s="2" t="s">
        <v>52</v>
      </c>
      <c r="P31" s="2" t="s">
        <v>52</v>
      </c>
      <c r="Q31" s="2" t="s">
        <v>85</v>
      </c>
      <c r="R31" s="2" t="s">
        <v>63</v>
      </c>
      <c r="S31" s="2" t="s">
        <v>64</v>
      </c>
      <c r="T31" s="2" t="s">
        <v>64</v>
      </c>
      <c r="U31" s="3"/>
      <c r="V31" s="3"/>
      <c r="W31" s="3"/>
      <c r="X31" s="3"/>
      <c r="Y31" s="3"/>
      <c r="Z31" s="3"/>
      <c r="AA31" s="3"/>
      <c r="AB31" s="3"/>
      <c r="AC31" s="3"/>
      <c r="AD31" s="3"/>
      <c r="AE31" s="3"/>
      <c r="AF31" s="3"/>
      <c r="AG31" s="3"/>
      <c r="AH31" s="3"/>
      <c r="AI31" s="3"/>
      <c r="AJ31" s="3"/>
      <c r="AK31" s="3"/>
      <c r="AL31" s="3"/>
      <c r="AM31" s="3"/>
      <c r="AN31" s="3"/>
      <c r="AO31" s="3"/>
      <c r="AP31" s="3"/>
      <c r="AQ31" s="3"/>
      <c r="AR31" s="2" t="s">
        <v>52</v>
      </c>
      <c r="AS31" s="2" t="s">
        <v>52</v>
      </c>
      <c r="AT31" s="3"/>
      <c r="AU31" s="2" t="s">
        <v>110</v>
      </c>
      <c r="AV31" s="3">
        <v>8</v>
      </c>
    </row>
    <row r="32" spans="1:48" ht="30" customHeight="1" x14ac:dyDescent="0.3">
      <c r="A32" s="11" t="s">
        <v>111</v>
      </c>
      <c r="B32" s="11" t="s">
        <v>112</v>
      </c>
      <c r="C32" s="11" t="s">
        <v>88</v>
      </c>
      <c r="D32" s="9">
        <v>1</v>
      </c>
      <c r="E32" s="12">
        <f>TRUNC(일위대가목록!E12,0)</f>
        <v>959632</v>
      </c>
      <c r="F32" s="12">
        <f t="shared" si="1"/>
        <v>959632</v>
      </c>
      <c r="G32" s="12">
        <f>TRUNC(일위대가목록!F12,0)</f>
        <v>2948993</v>
      </c>
      <c r="H32" s="12">
        <f t="shared" si="2"/>
        <v>2948993</v>
      </c>
      <c r="I32" s="12">
        <f>TRUNC(일위대가목록!G12,0)</f>
        <v>10016</v>
      </c>
      <c r="J32" s="12">
        <f t="shared" si="3"/>
        <v>10016</v>
      </c>
      <c r="K32" s="12">
        <f t="shared" si="4"/>
        <v>3918641</v>
      </c>
      <c r="L32" s="12">
        <f t="shared" si="5"/>
        <v>3918641</v>
      </c>
      <c r="M32" s="11" t="s">
        <v>113</v>
      </c>
      <c r="N32" s="2" t="s">
        <v>114</v>
      </c>
      <c r="O32" s="2" t="s">
        <v>52</v>
      </c>
      <c r="P32" s="2" t="s">
        <v>52</v>
      </c>
      <c r="Q32" s="2" t="s">
        <v>85</v>
      </c>
      <c r="R32" s="2" t="s">
        <v>63</v>
      </c>
      <c r="S32" s="2" t="s">
        <v>64</v>
      </c>
      <c r="T32" s="2" t="s">
        <v>64</v>
      </c>
      <c r="U32" s="3"/>
      <c r="V32" s="3"/>
      <c r="W32" s="3"/>
      <c r="X32" s="3"/>
      <c r="Y32" s="3"/>
      <c r="Z32" s="3"/>
      <c r="AA32" s="3"/>
      <c r="AB32" s="3"/>
      <c r="AC32" s="3"/>
      <c r="AD32" s="3"/>
      <c r="AE32" s="3"/>
      <c r="AF32" s="3"/>
      <c r="AG32" s="3"/>
      <c r="AH32" s="3"/>
      <c r="AI32" s="3"/>
      <c r="AJ32" s="3"/>
      <c r="AK32" s="3"/>
      <c r="AL32" s="3"/>
      <c r="AM32" s="3"/>
      <c r="AN32" s="3"/>
      <c r="AO32" s="3"/>
      <c r="AP32" s="3"/>
      <c r="AQ32" s="3"/>
      <c r="AR32" s="2" t="s">
        <v>52</v>
      </c>
      <c r="AS32" s="2" t="s">
        <v>52</v>
      </c>
      <c r="AT32" s="3"/>
      <c r="AU32" s="2" t="s">
        <v>115</v>
      </c>
      <c r="AV32" s="3">
        <v>10</v>
      </c>
    </row>
    <row r="33" spans="1:48" ht="30" customHeight="1" x14ac:dyDescent="0.3">
      <c r="A33" s="11" t="s">
        <v>116</v>
      </c>
      <c r="B33" s="11" t="s">
        <v>117</v>
      </c>
      <c r="C33" s="11" t="s">
        <v>88</v>
      </c>
      <c r="D33" s="9">
        <v>1</v>
      </c>
      <c r="E33" s="12">
        <f>TRUNC(일위대가목록!E13,0)</f>
        <v>66281</v>
      </c>
      <c r="F33" s="12">
        <f t="shared" si="1"/>
        <v>66281</v>
      </c>
      <c r="G33" s="12">
        <f>TRUNC(일위대가목록!F13,0)</f>
        <v>275207</v>
      </c>
      <c r="H33" s="12">
        <f t="shared" si="2"/>
        <v>275207</v>
      </c>
      <c r="I33" s="12">
        <f>TRUNC(일위대가목록!G13,0)</f>
        <v>2840</v>
      </c>
      <c r="J33" s="12">
        <f t="shared" si="3"/>
        <v>2840</v>
      </c>
      <c r="K33" s="12">
        <f t="shared" si="4"/>
        <v>344328</v>
      </c>
      <c r="L33" s="12">
        <f t="shared" si="5"/>
        <v>344328</v>
      </c>
      <c r="M33" s="11" t="s">
        <v>118</v>
      </c>
      <c r="N33" s="2" t="s">
        <v>119</v>
      </c>
      <c r="O33" s="2" t="s">
        <v>52</v>
      </c>
      <c r="P33" s="2" t="s">
        <v>52</v>
      </c>
      <c r="Q33" s="2" t="s">
        <v>85</v>
      </c>
      <c r="R33" s="2" t="s">
        <v>63</v>
      </c>
      <c r="S33" s="2" t="s">
        <v>64</v>
      </c>
      <c r="T33" s="2" t="s">
        <v>64</v>
      </c>
      <c r="U33" s="3"/>
      <c r="V33" s="3"/>
      <c r="W33" s="3"/>
      <c r="X33" s="3"/>
      <c r="Y33" s="3"/>
      <c r="Z33" s="3"/>
      <c r="AA33" s="3"/>
      <c r="AB33" s="3"/>
      <c r="AC33" s="3"/>
      <c r="AD33" s="3"/>
      <c r="AE33" s="3"/>
      <c r="AF33" s="3"/>
      <c r="AG33" s="3"/>
      <c r="AH33" s="3"/>
      <c r="AI33" s="3"/>
      <c r="AJ33" s="3"/>
      <c r="AK33" s="3"/>
      <c r="AL33" s="3"/>
      <c r="AM33" s="3"/>
      <c r="AN33" s="3"/>
      <c r="AO33" s="3"/>
      <c r="AP33" s="3"/>
      <c r="AQ33" s="3"/>
      <c r="AR33" s="2" t="s">
        <v>52</v>
      </c>
      <c r="AS33" s="2" t="s">
        <v>52</v>
      </c>
      <c r="AT33" s="3"/>
      <c r="AU33" s="2" t="s">
        <v>120</v>
      </c>
      <c r="AV33" s="3">
        <v>13</v>
      </c>
    </row>
    <row r="34" spans="1:48" ht="30" customHeight="1" x14ac:dyDescent="0.3">
      <c r="A34" s="11" t="s">
        <v>121</v>
      </c>
      <c r="B34" s="11" t="s">
        <v>122</v>
      </c>
      <c r="C34" s="11" t="s">
        <v>88</v>
      </c>
      <c r="D34" s="9">
        <v>1</v>
      </c>
      <c r="E34" s="12">
        <f>TRUNC(일위대가목록!E14,0)</f>
        <v>583841</v>
      </c>
      <c r="F34" s="12">
        <f t="shared" si="1"/>
        <v>583841</v>
      </c>
      <c r="G34" s="12">
        <f>TRUNC(일위대가목록!F14,0)</f>
        <v>1967626</v>
      </c>
      <c r="H34" s="12">
        <f t="shared" si="2"/>
        <v>1967626</v>
      </c>
      <c r="I34" s="12">
        <f>TRUNC(일위대가목록!G14,0)</f>
        <v>7051</v>
      </c>
      <c r="J34" s="12">
        <f t="shared" si="3"/>
        <v>7051</v>
      </c>
      <c r="K34" s="12">
        <f t="shared" si="4"/>
        <v>2558518</v>
      </c>
      <c r="L34" s="12">
        <f t="shared" si="5"/>
        <v>2558518</v>
      </c>
      <c r="M34" s="11" t="s">
        <v>123</v>
      </c>
      <c r="N34" s="2" t="s">
        <v>124</v>
      </c>
      <c r="O34" s="2" t="s">
        <v>52</v>
      </c>
      <c r="P34" s="2" t="s">
        <v>52</v>
      </c>
      <c r="Q34" s="2" t="s">
        <v>85</v>
      </c>
      <c r="R34" s="2" t="s">
        <v>63</v>
      </c>
      <c r="S34" s="2" t="s">
        <v>64</v>
      </c>
      <c r="T34" s="2" t="s">
        <v>64</v>
      </c>
      <c r="U34" s="3"/>
      <c r="V34" s="3"/>
      <c r="W34" s="3"/>
      <c r="X34" s="3"/>
      <c r="Y34" s="3"/>
      <c r="Z34" s="3"/>
      <c r="AA34" s="3"/>
      <c r="AB34" s="3"/>
      <c r="AC34" s="3"/>
      <c r="AD34" s="3"/>
      <c r="AE34" s="3"/>
      <c r="AF34" s="3"/>
      <c r="AG34" s="3"/>
      <c r="AH34" s="3"/>
      <c r="AI34" s="3"/>
      <c r="AJ34" s="3"/>
      <c r="AK34" s="3"/>
      <c r="AL34" s="3"/>
      <c r="AM34" s="3"/>
      <c r="AN34" s="3"/>
      <c r="AO34" s="3"/>
      <c r="AP34" s="3"/>
      <c r="AQ34" s="3"/>
      <c r="AR34" s="2" t="s">
        <v>52</v>
      </c>
      <c r="AS34" s="2" t="s">
        <v>52</v>
      </c>
      <c r="AT34" s="3"/>
      <c r="AU34" s="2" t="s">
        <v>125</v>
      </c>
      <c r="AV34" s="3">
        <v>14</v>
      </c>
    </row>
    <row r="35" spans="1:48" ht="30" customHeight="1" x14ac:dyDescent="0.3">
      <c r="A35" s="11" t="s">
        <v>126</v>
      </c>
      <c r="B35" s="11" t="s">
        <v>127</v>
      </c>
      <c r="C35" s="11" t="s">
        <v>88</v>
      </c>
      <c r="D35" s="9">
        <v>1</v>
      </c>
      <c r="E35" s="12">
        <f>TRUNC(일위대가목록!E15,0)</f>
        <v>1181711</v>
      </c>
      <c r="F35" s="12">
        <f t="shared" si="1"/>
        <v>1181711</v>
      </c>
      <c r="G35" s="12">
        <f>TRUNC(일위대가목록!F15,0)</f>
        <v>837757</v>
      </c>
      <c r="H35" s="12">
        <f t="shared" si="2"/>
        <v>837757</v>
      </c>
      <c r="I35" s="12">
        <f>TRUNC(일위대가목록!G15,0)</f>
        <v>0</v>
      </c>
      <c r="J35" s="12">
        <f t="shared" si="3"/>
        <v>0</v>
      </c>
      <c r="K35" s="12">
        <f t="shared" si="4"/>
        <v>2019468</v>
      </c>
      <c r="L35" s="12">
        <f t="shared" si="5"/>
        <v>2019468</v>
      </c>
      <c r="M35" s="11" t="s">
        <v>128</v>
      </c>
      <c r="N35" s="2" t="s">
        <v>129</v>
      </c>
      <c r="O35" s="2" t="s">
        <v>52</v>
      </c>
      <c r="P35" s="2" t="s">
        <v>52</v>
      </c>
      <c r="Q35" s="2" t="s">
        <v>85</v>
      </c>
      <c r="R35" s="2" t="s">
        <v>63</v>
      </c>
      <c r="S35" s="2" t="s">
        <v>64</v>
      </c>
      <c r="T35" s="2" t="s">
        <v>64</v>
      </c>
      <c r="U35" s="3"/>
      <c r="V35" s="3"/>
      <c r="W35" s="3"/>
      <c r="X35" s="3"/>
      <c r="Y35" s="3"/>
      <c r="Z35" s="3"/>
      <c r="AA35" s="3"/>
      <c r="AB35" s="3"/>
      <c r="AC35" s="3"/>
      <c r="AD35" s="3"/>
      <c r="AE35" s="3"/>
      <c r="AF35" s="3"/>
      <c r="AG35" s="3"/>
      <c r="AH35" s="3"/>
      <c r="AI35" s="3"/>
      <c r="AJ35" s="3"/>
      <c r="AK35" s="3"/>
      <c r="AL35" s="3"/>
      <c r="AM35" s="3"/>
      <c r="AN35" s="3"/>
      <c r="AO35" s="3"/>
      <c r="AP35" s="3"/>
      <c r="AQ35" s="3"/>
      <c r="AR35" s="2" t="s">
        <v>52</v>
      </c>
      <c r="AS35" s="2" t="s">
        <v>52</v>
      </c>
      <c r="AT35" s="3"/>
      <c r="AU35" s="2" t="s">
        <v>130</v>
      </c>
      <c r="AV35" s="3">
        <v>15</v>
      </c>
    </row>
    <row r="36" spans="1:48" ht="30" customHeight="1" x14ac:dyDescent="0.3">
      <c r="A36" s="11" t="s">
        <v>131</v>
      </c>
      <c r="B36" s="11" t="s">
        <v>127</v>
      </c>
      <c r="C36" s="11" t="s">
        <v>88</v>
      </c>
      <c r="D36" s="9">
        <v>1</v>
      </c>
      <c r="E36" s="12">
        <f>TRUNC(일위대가목록!E16,0)</f>
        <v>0</v>
      </c>
      <c r="F36" s="12">
        <f t="shared" si="1"/>
        <v>0</v>
      </c>
      <c r="G36" s="12">
        <f>TRUNC(일위대가목록!F16,0)</f>
        <v>167081</v>
      </c>
      <c r="H36" s="12">
        <f t="shared" si="2"/>
        <v>167081</v>
      </c>
      <c r="I36" s="12">
        <f>TRUNC(일위대가목록!G16,0)</f>
        <v>0</v>
      </c>
      <c r="J36" s="12">
        <f t="shared" si="3"/>
        <v>0</v>
      </c>
      <c r="K36" s="12">
        <f t="shared" si="4"/>
        <v>167081</v>
      </c>
      <c r="L36" s="12">
        <f t="shared" si="5"/>
        <v>167081</v>
      </c>
      <c r="M36" s="11" t="s">
        <v>132</v>
      </c>
      <c r="N36" s="2" t="s">
        <v>133</v>
      </c>
      <c r="O36" s="2" t="s">
        <v>52</v>
      </c>
      <c r="P36" s="2" t="s">
        <v>52</v>
      </c>
      <c r="Q36" s="2" t="s">
        <v>85</v>
      </c>
      <c r="R36" s="2" t="s">
        <v>63</v>
      </c>
      <c r="S36" s="2" t="s">
        <v>64</v>
      </c>
      <c r="T36" s="2" t="s">
        <v>64</v>
      </c>
      <c r="U36" s="3"/>
      <c r="V36" s="3"/>
      <c r="W36" s="3"/>
      <c r="X36" s="3"/>
      <c r="Y36" s="3"/>
      <c r="Z36" s="3"/>
      <c r="AA36" s="3"/>
      <c r="AB36" s="3"/>
      <c r="AC36" s="3"/>
      <c r="AD36" s="3"/>
      <c r="AE36" s="3"/>
      <c r="AF36" s="3"/>
      <c r="AG36" s="3"/>
      <c r="AH36" s="3"/>
      <c r="AI36" s="3"/>
      <c r="AJ36" s="3"/>
      <c r="AK36" s="3"/>
      <c r="AL36" s="3"/>
      <c r="AM36" s="3"/>
      <c r="AN36" s="3"/>
      <c r="AO36" s="3"/>
      <c r="AP36" s="3"/>
      <c r="AQ36" s="3"/>
      <c r="AR36" s="2" t="s">
        <v>52</v>
      </c>
      <c r="AS36" s="2" t="s">
        <v>52</v>
      </c>
      <c r="AT36" s="3"/>
      <c r="AU36" s="2" t="s">
        <v>134</v>
      </c>
      <c r="AV36" s="3">
        <v>16</v>
      </c>
    </row>
    <row r="37" spans="1:48" ht="30" customHeight="1" x14ac:dyDescent="0.3">
      <c r="A37" s="11" t="s">
        <v>135</v>
      </c>
      <c r="B37" s="11" t="s">
        <v>122</v>
      </c>
      <c r="C37" s="11" t="s">
        <v>88</v>
      </c>
      <c r="D37" s="9">
        <v>1</v>
      </c>
      <c r="E37" s="12">
        <f>TRUNC(일위대가목록!E17,0)</f>
        <v>583841</v>
      </c>
      <c r="F37" s="12">
        <f t="shared" si="1"/>
        <v>583841</v>
      </c>
      <c r="G37" s="12">
        <f>TRUNC(일위대가목록!F17,0)</f>
        <v>1967626</v>
      </c>
      <c r="H37" s="12">
        <f t="shared" si="2"/>
        <v>1967626</v>
      </c>
      <c r="I37" s="12">
        <f>TRUNC(일위대가목록!G17,0)</f>
        <v>7051</v>
      </c>
      <c r="J37" s="12">
        <f t="shared" si="3"/>
        <v>7051</v>
      </c>
      <c r="K37" s="12">
        <f t="shared" si="4"/>
        <v>2558518</v>
      </c>
      <c r="L37" s="12">
        <f t="shared" si="5"/>
        <v>2558518</v>
      </c>
      <c r="M37" s="11" t="s">
        <v>136</v>
      </c>
      <c r="N37" s="2" t="s">
        <v>137</v>
      </c>
      <c r="O37" s="2" t="s">
        <v>52</v>
      </c>
      <c r="P37" s="2" t="s">
        <v>52</v>
      </c>
      <c r="Q37" s="2" t="s">
        <v>85</v>
      </c>
      <c r="R37" s="2" t="s">
        <v>63</v>
      </c>
      <c r="S37" s="2" t="s">
        <v>64</v>
      </c>
      <c r="T37" s="2" t="s">
        <v>64</v>
      </c>
      <c r="U37" s="3"/>
      <c r="V37" s="3"/>
      <c r="W37" s="3"/>
      <c r="X37" s="3"/>
      <c r="Y37" s="3"/>
      <c r="Z37" s="3"/>
      <c r="AA37" s="3"/>
      <c r="AB37" s="3"/>
      <c r="AC37" s="3"/>
      <c r="AD37" s="3"/>
      <c r="AE37" s="3"/>
      <c r="AF37" s="3"/>
      <c r="AG37" s="3"/>
      <c r="AH37" s="3"/>
      <c r="AI37" s="3"/>
      <c r="AJ37" s="3"/>
      <c r="AK37" s="3"/>
      <c r="AL37" s="3"/>
      <c r="AM37" s="3"/>
      <c r="AN37" s="3"/>
      <c r="AO37" s="3"/>
      <c r="AP37" s="3"/>
      <c r="AQ37" s="3"/>
      <c r="AR37" s="2" t="s">
        <v>52</v>
      </c>
      <c r="AS37" s="2" t="s">
        <v>52</v>
      </c>
      <c r="AT37" s="3"/>
      <c r="AU37" s="2" t="s">
        <v>138</v>
      </c>
      <c r="AV37" s="3">
        <v>17</v>
      </c>
    </row>
    <row r="38" spans="1:48" ht="30" customHeight="1" x14ac:dyDescent="0.3">
      <c r="A38" s="11" t="s">
        <v>139</v>
      </c>
      <c r="B38" s="11" t="s">
        <v>127</v>
      </c>
      <c r="C38" s="11" t="s">
        <v>88</v>
      </c>
      <c r="D38" s="9">
        <v>1</v>
      </c>
      <c r="E38" s="12">
        <f>TRUNC(일위대가목록!E18,0)</f>
        <v>1181711</v>
      </c>
      <c r="F38" s="12">
        <f t="shared" si="1"/>
        <v>1181711</v>
      </c>
      <c r="G38" s="12">
        <f>TRUNC(일위대가목록!F18,0)</f>
        <v>837757</v>
      </c>
      <c r="H38" s="12">
        <f t="shared" si="2"/>
        <v>837757</v>
      </c>
      <c r="I38" s="12">
        <f>TRUNC(일위대가목록!G18,0)</f>
        <v>0</v>
      </c>
      <c r="J38" s="12">
        <f t="shared" si="3"/>
        <v>0</v>
      </c>
      <c r="K38" s="12">
        <f t="shared" si="4"/>
        <v>2019468</v>
      </c>
      <c r="L38" s="12">
        <f t="shared" si="5"/>
        <v>2019468</v>
      </c>
      <c r="M38" s="11" t="s">
        <v>140</v>
      </c>
      <c r="N38" s="2" t="s">
        <v>141</v>
      </c>
      <c r="O38" s="2" t="s">
        <v>52</v>
      </c>
      <c r="P38" s="2" t="s">
        <v>52</v>
      </c>
      <c r="Q38" s="2" t="s">
        <v>85</v>
      </c>
      <c r="R38" s="2" t="s">
        <v>63</v>
      </c>
      <c r="S38" s="2" t="s">
        <v>64</v>
      </c>
      <c r="T38" s="2" t="s">
        <v>64</v>
      </c>
      <c r="U38" s="3"/>
      <c r="V38" s="3"/>
      <c r="W38" s="3"/>
      <c r="X38" s="3"/>
      <c r="Y38" s="3"/>
      <c r="Z38" s="3"/>
      <c r="AA38" s="3"/>
      <c r="AB38" s="3"/>
      <c r="AC38" s="3"/>
      <c r="AD38" s="3"/>
      <c r="AE38" s="3"/>
      <c r="AF38" s="3"/>
      <c r="AG38" s="3"/>
      <c r="AH38" s="3"/>
      <c r="AI38" s="3"/>
      <c r="AJ38" s="3"/>
      <c r="AK38" s="3"/>
      <c r="AL38" s="3"/>
      <c r="AM38" s="3"/>
      <c r="AN38" s="3"/>
      <c r="AO38" s="3"/>
      <c r="AP38" s="3"/>
      <c r="AQ38" s="3"/>
      <c r="AR38" s="2" t="s">
        <v>52</v>
      </c>
      <c r="AS38" s="2" t="s">
        <v>52</v>
      </c>
      <c r="AT38" s="3"/>
      <c r="AU38" s="2" t="s">
        <v>142</v>
      </c>
      <c r="AV38" s="3">
        <v>18</v>
      </c>
    </row>
    <row r="39" spans="1:48" ht="30" customHeight="1" x14ac:dyDescent="0.3">
      <c r="A39" s="11" t="s">
        <v>143</v>
      </c>
      <c r="B39" s="11" t="s">
        <v>127</v>
      </c>
      <c r="C39" s="11" t="s">
        <v>88</v>
      </c>
      <c r="D39" s="9">
        <v>1</v>
      </c>
      <c r="E39" s="12">
        <f>TRUNC(일위대가목록!E19,0)</f>
        <v>0</v>
      </c>
      <c r="F39" s="12">
        <f t="shared" si="1"/>
        <v>0</v>
      </c>
      <c r="G39" s="12">
        <f>TRUNC(일위대가목록!F19,0)</f>
        <v>167081</v>
      </c>
      <c r="H39" s="12">
        <f t="shared" si="2"/>
        <v>167081</v>
      </c>
      <c r="I39" s="12">
        <f>TRUNC(일위대가목록!G19,0)</f>
        <v>0</v>
      </c>
      <c r="J39" s="12">
        <f t="shared" si="3"/>
        <v>0</v>
      </c>
      <c r="K39" s="12">
        <f t="shared" si="4"/>
        <v>167081</v>
      </c>
      <c r="L39" s="12">
        <f t="shared" si="5"/>
        <v>167081</v>
      </c>
      <c r="M39" s="11" t="s">
        <v>144</v>
      </c>
      <c r="N39" s="2" t="s">
        <v>145</v>
      </c>
      <c r="O39" s="2" t="s">
        <v>52</v>
      </c>
      <c r="P39" s="2" t="s">
        <v>52</v>
      </c>
      <c r="Q39" s="2" t="s">
        <v>85</v>
      </c>
      <c r="R39" s="2" t="s">
        <v>63</v>
      </c>
      <c r="S39" s="2" t="s">
        <v>64</v>
      </c>
      <c r="T39" s="2" t="s">
        <v>64</v>
      </c>
      <c r="U39" s="3"/>
      <c r="V39" s="3"/>
      <c r="W39" s="3"/>
      <c r="X39" s="3"/>
      <c r="Y39" s="3"/>
      <c r="Z39" s="3"/>
      <c r="AA39" s="3"/>
      <c r="AB39" s="3"/>
      <c r="AC39" s="3"/>
      <c r="AD39" s="3"/>
      <c r="AE39" s="3"/>
      <c r="AF39" s="3"/>
      <c r="AG39" s="3"/>
      <c r="AH39" s="3"/>
      <c r="AI39" s="3"/>
      <c r="AJ39" s="3"/>
      <c r="AK39" s="3"/>
      <c r="AL39" s="3"/>
      <c r="AM39" s="3"/>
      <c r="AN39" s="3"/>
      <c r="AO39" s="3"/>
      <c r="AP39" s="3"/>
      <c r="AQ39" s="3"/>
      <c r="AR39" s="2" t="s">
        <v>52</v>
      </c>
      <c r="AS39" s="2" t="s">
        <v>52</v>
      </c>
      <c r="AT39" s="3"/>
      <c r="AU39" s="2" t="s">
        <v>146</v>
      </c>
      <c r="AV39" s="3">
        <v>19</v>
      </c>
    </row>
    <row r="40" spans="1:48" ht="30" customHeight="1" x14ac:dyDescent="0.3">
      <c r="A40" s="11" t="s">
        <v>147</v>
      </c>
      <c r="B40" s="11" t="s">
        <v>148</v>
      </c>
      <c r="C40" s="11" t="s">
        <v>88</v>
      </c>
      <c r="D40" s="9">
        <v>1</v>
      </c>
      <c r="E40" s="12">
        <f>TRUNC(일위대가목록!E20,0)</f>
        <v>699755</v>
      </c>
      <c r="F40" s="12">
        <f t="shared" si="1"/>
        <v>699755</v>
      </c>
      <c r="G40" s="12">
        <f>TRUNC(일위대가목록!F20,0)</f>
        <v>2212997</v>
      </c>
      <c r="H40" s="12">
        <f t="shared" si="2"/>
        <v>2212997</v>
      </c>
      <c r="I40" s="12">
        <f>TRUNC(일위대가목록!G20,0)</f>
        <v>12127</v>
      </c>
      <c r="J40" s="12">
        <f t="shared" si="3"/>
        <v>12127</v>
      </c>
      <c r="K40" s="12">
        <f t="shared" si="4"/>
        <v>2924879</v>
      </c>
      <c r="L40" s="12">
        <f t="shared" si="5"/>
        <v>2924879</v>
      </c>
      <c r="M40" s="11" t="s">
        <v>149</v>
      </c>
      <c r="N40" s="2" t="s">
        <v>150</v>
      </c>
      <c r="O40" s="2" t="s">
        <v>52</v>
      </c>
      <c r="P40" s="2" t="s">
        <v>52</v>
      </c>
      <c r="Q40" s="2" t="s">
        <v>85</v>
      </c>
      <c r="R40" s="2" t="s">
        <v>63</v>
      </c>
      <c r="S40" s="2" t="s">
        <v>64</v>
      </c>
      <c r="T40" s="2" t="s">
        <v>64</v>
      </c>
      <c r="U40" s="3"/>
      <c r="V40" s="3"/>
      <c r="W40" s="3"/>
      <c r="X40" s="3"/>
      <c r="Y40" s="3"/>
      <c r="Z40" s="3"/>
      <c r="AA40" s="3"/>
      <c r="AB40" s="3"/>
      <c r="AC40" s="3"/>
      <c r="AD40" s="3"/>
      <c r="AE40" s="3"/>
      <c r="AF40" s="3"/>
      <c r="AG40" s="3"/>
      <c r="AH40" s="3"/>
      <c r="AI40" s="3"/>
      <c r="AJ40" s="3"/>
      <c r="AK40" s="3"/>
      <c r="AL40" s="3"/>
      <c r="AM40" s="3"/>
      <c r="AN40" s="3"/>
      <c r="AO40" s="3"/>
      <c r="AP40" s="3"/>
      <c r="AQ40" s="3"/>
      <c r="AR40" s="2" t="s">
        <v>52</v>
      </c>
      <c r="AS40" s="2" t="s">
        <v>52</v>
      </c>
      <c r="AT40" s="3"/>
      <c r="AU40" s="2" t="s">
        <v>151</v>
      </c>
      <c r="AV40" s="3">
        <v>21</v>
      </c>
    </row>
    <row r="41" spans="1:48" ht="30" customHeight="1" x14ac:dyDescent="0.3">
      <c r="A41" s="11" t="s">
        <v>152</v>
      </c>
      <c r="B41" s="11" t="s">
        <v>153</v>
      </c>
      <c r="C41" s="11" t="s">
        <v>88</v>
      </c>
      <c r="D41" s="9">
        <v>1</v>
      </c>
      <c r="E41" s="12">
        <f>TRUNC(일위대가목록!E21,0)</f>
        <v>12516</v>
      </c>
      <c r="F41" s="12">
        <f t="shared" si="1"/>
        <v>12516</v>
      </c>
      <c r="G41" s="12">
        <f>TRUNC(일위대가목록!F21,0)</f>
        <v>39956</v>
      </c>
      <c r="H41" s="12">
        <f t="shared" si="2"/>
        <v>39956</v>
      </c>
      <c r="I41" s="12">
        <f>TRUNC(일위대가목록!G21,0)</f>
        <v>0</v>
      </c>
      <c r="J41" s="12">
        <f t="shared" si="3"/>
        <v>0</v>
      </c>
      <c r="K41" s="12">
        <f t="shared" si="4"/>
        <v>52472</v>
      </c>
      <c r="L41" s="12">
        <f t="shared" si="5"/>
        <v>52472</v>
      </c>
      <c r="M41" s="11" t="s">
        <v>154</v>
      </c>
      <c r="N41" s="2" t="s">
        <v>155</v>
      </c>
      <c r="O41" s="2" t="s">
        <v>52</v>
      </c>
      <c r="P41" s="2" t="s">
        <v>52</v>
      </c>
      <c r="Q41" s="2" t="s">
        <v>85</v>
      </c>
      <c r="R41" s="2" t="s">
        <v>63</v>
      </c>
      <c r="S41" s="2" t="s">
        <v>64</v>
      </c>
      <c r="T41" s="2" t="s">
        <v>64</v>
      </c>
      <c r="U41" s="3"/>
      <c r="V41" s="3"/>
      <c r="W41" s="3"/>
      <c r="X41" s="3"/>
      <c r="Y41" s="3"/>
      <c r="Z41" s="3"/>
      <c r="AA41" s="3"/>
      <c r="AB41" s="3"/>
      <c r="AC41" s="3"/>
      <c r="AD41" s="3"/>
      <c r="AE41" s="3"/>
      <c r="AF41" s="3"/>
      <c r="AG41" s="3"/>
      <c r="AH41" s="3"/>
      <c r="AI41" s="3"/>
      <c r="AJ41" s="3"/>
      <c r="AK41" s="3"/>
      <c r="AL41" s="3"/>
      <c r="AM41" s="3"/>
      <c r="AN41" s="3"/>
      <c r="AO41" s="3"/>
      <c r="AP41" s="3"/>
      <c r="AQ41" s="3"/>
      <c r="AR41" s="2" t="s">
        <v>52</v>
      </c>
      <c r="AS41" s="2" t="s">
        <v>52</v>
      </c>
      <c r="AT41" s="3"/>
      <c r="AU41" s="2" t="s">
        <v>156</v>
      </c>
      <c r="AV41" s="3">
        <v>22</v>
      </c>
    </row>
    <row r="42" spans="1:48" ht="30" customHeight="1" x14ac:dyDescent="0.3">
      <c r="A42" s="11" t="s">
        <v>157</v>
      </c>
      <c r="B42" s="11" t="s">
        <v>158</v>
      </c>
      <c r="C42" s="11" t="s">
        <v>88</v>
      </c>
      <c r="D42" s="9">
        <v>1</v>
      </c>
      <c r="E42" s="12">
        <f>TRUNC(일위대가목록!E22,0)</f>
        <v>157954</v>
      </c>
      <c r="F42" s="12">
        <f t="shared" si="1"/>
        <v>157954</v>
      </c>
      <c r="G42" s="12">
        <f>TRUNC(일위대가목록!F22,0)</f>
        <v>442996</v>
      </c>
      <c r="H42" s="12">
        <f t="shared" si="2"/>
        <v>442996</v>
      </c>
      <c r="I42" s="12">
        <f>TRUNC(일위대가목록!G22,0)</f>
        <v>0</v>
      </c>
      <c r="J42" s="12">
        <f t="shared" si="3"/>
        <v>0</v>
      </c>
      <c r="K42" s="12">
        <f t="shared" si="4"/>
        <v>600950</v>
      </c>
      <c r="L42" s="12">
        <f t="shared" si="5"/>
        <v>600950</v>
      </c>
      <c r="M42" s="11" t="s">
        <v>159</v>
      </c>
      <c r="N42" s="2" t="s">
        <v>160</v>
      </c>
      <c r="O42" s="2" t="s">
        <v>52</v>
      </c>
      <c r="P42" s="2" t="s">
        <v>52</v>
      </c>
      <c r="Q42" s="2" t="s">
        <v>85</v>
      </c>
      <c r="R42" s="2" t="s">
        <v>63</v>
      </c>
      <c r="S42" s="2" t="s">
        <v>64</v>
      </c>
      <c r="T42" s="2" t="s">
        <v>64</v>
      </c>
      <c r="U42" s="3"/>
      <c r="V42" s="3"/>
      <c r="W42" s="3"/>
      <c r="X42" s="3"/>
      <c r="Y42" s="3"/>
      <c r="Z42" s="3"/>
      <c r="AA42" s="3"/>
      <c r="AB42" s="3"/>
      <c r="AC42" s="3"/>
      <c r="AD42" s="3"/>
      <c r="AE42" s="3"/>
      <c r="AF42" s="3"/>
      <c r="AG42" s="3"/>
      <c r="AH42" s="3"/>
      <c r="AI42" s="3"/>
      <c r="AJ42" s="3"/>
      <c r="AK42" s="3"/>
      <c r="AL42" s="3"/>
      <c r="AM42" s="3"/>
      <c r="AN42" s="3"/>
      <c r="AO42" s="3"/>
      <c r="AP42" s="3"/>
      <c r="AQ42" s="3"/>
      <c r="AR42" s="2" t="s">
        <v>52</v>
      </c>
      <c r="AS42" s="2" t="s">
        <v>52</v>
      </c>
      <c r="AT42" s="3"/>
      <c r="AU42" s="2" t="s">
        <v>161</v>
      </c>
      <c r="AV42" s="3">
        <v>23</v>
      </c>
    </row>
    <row r="43" spans="1:48" ht="30" customHeight="1" x14ac:dyDescent="0.3">
      <c r="A43" s="11" t="s">
        <v>162</v>
      </c>
      <c r="B43" s="11" t="s">
        <v>163</v>
      </c>
      <c r="C43" s="11" t="s">
        <v>88</v>
      </c>
      <c r="D43" s="9">
        <v>1</v>
      </c>
      <c r="E43" s="12">
        <f>TRUNC(일위대가목록!E23,0)</f>
        <v>1514581</v>
      </c>
      <c r="F43" s="12">
        <f t="shared" si="1"/>
        <v>1514581</v>
      </c>
      <c r="G43" s="12">
        <f>TRUNC(일위대가목록!F23,0)</f>
        <v>4708633</v>
      </c>
      <c r="H43" s="12">
        <f t="shared" si="2"/>
        <v>4708633</v>
      </c>
      <c r="I43" s="12">
        <f>TRUNC(일위대가목록!G23,0)</f>
        <v>27133</v>
      </c>
      <c r="J43" s="12">
        <f t="shared" si="3"/>
        <v>27133</v>
      </c>
      <c r="K43" s="12">
        <f t="shared" si="4"/>
        <v>6250347</v>
      </c>
      <c r="L43" s="12">
        <f t="shared" si="5"/>
        <v>6250347</v>
      </c>
      <c r="M43" s="11" t="s">
        <v>164</v>
      </c>
      <c r="N43" s="2" t="s">
        <v>165</v>
      </c>
      <c r="O43" s="2" t="s">
        <v>52</v>
      </c>
      <c r="P43" s="2" t="s">
        <v>52</v>
      </c>
      <c r="Q43" s="2" t="s">
        <v>85</v>
      </c>
      <c r="R43" s="2" t="s">
        <v>63</v>
      </c>
      <c r="S43" s="2" t="s">
        <v>64</v>
      </c>
      <c r="T43" s="2" t="s">
        <v>64</v>
      </c>
      <c r="U43" s="3"/>
      <c r="V43" s="3"/>
      <c r="W43" s="3"/>
      <c r="X43" s="3"/>
      <c r="Y43" s="3"/>
      <c r="Z43" s="3"/>
      <c r="AA43" s="3"/>
      <c r="AB43" s="3"/>
      <c r="AC43" s="3"/>
      <c r="AD43" s="3"/>
      <c r="AE43" s="3"/>
      <c r="AF43" s="3"/>
      <c r="AG43" s="3"/>
      <c r="AH43" s="3"/>
      <c r="AI43" s="3"/>
      <c r="AJ43" s="3"/>
      <c r="AK43" s="3"/>
      <c r="AL43" s="3"/>
      <c r="AM43" s="3"/>
      <c r="AN43" s="3"/>
      <c r="AO43" s="3"/>
      <c r="AP43" s="3"/>
      <c r="AQ43" s="3"/>
      <c r="AR43" s="2" t="s">
        <v>52</v>
      </c>
      <c r="AS43" s="2" t="s">
        <v>52</v>
      </c>
      <c r="AT43" s="3"/>
      <c r="AU43" s="2" t="s">
        <v>166</v>
      </c>
      <c r="AV43" s="3">
        <v>24</v>
      </c>
    </row>
    <row r="44" spans="1:48" ht="30" customHeight="1" x14ac:dyDescent="0.3">
      <c r="A44" s="11" t="s">
        <v>167</v>
      </c>
      <c r="B44" s="11" t="s">
        <v>168</v>
      </c>
      <c r="C44" s="11" t="s">
        <v>88</v>
      </c>
      <c r="D44" s="9">
        <v>1</v>
      </c>
      <c r="E44" s="12">
        <f>TRUNC(일위대가목록!E24,0)</f>
        <v>1410741</v>
      </c>
      <c r="F44" s="12">
        <f t="shared" si="1"/>
        <v>1410741</v>
      </c>
      <c r="G44" s="12">
        <f>TRUNC(일위대가목록!F24,0)</f>
        <v>998864</v>
      </c>
      <c r="H44" s="12">
        <f t="shared" si="2"/>
        <v>998864</v>
      </c>
      <c r="I44" s="12">
        <f>TRUNC(일위대가목록!G24,0)</f>
        <v>0</v>
      </c>
      <c r="J44" s="12">
        <f t="shared" si="3"/>
        <v>0</v>
      </c>
      <c r="K44" s="12">
        <f t="shared" si="4"/>
        <v>2409605</v>
      </c>
      <c r="L44" s="12">
        <f t="shared" si="5"/>
        <v>2409605</v>
      </c>
      <c r="M44" s="11" t="s">
        <v>169</v>
      </c>
      <c r="N44" s="2" t="s">
        <v>170</v>
      </c>
      <c r="O44" s="2" t="s">
        <v>52</v>
      </c>
      <c r="P44" s="2" t="s">
        <v>52</v>
      </c>
      <c r="Q44" s="2" t="s">
        <v>85</v>
      </c>
      <c r="R44" s="2" t="s">
        <v>63</v>
      </c>
      <c r="S44" s="2" t="s">
        <v>64</v>
      </c>
      <c r="T44" s="2" t="s">
        <v>64</v>
      </c>
      <c r="U44" s="3"/>
      <c r="V44" s="3"/>
      <c r="W44" s="3"/>
      <c r="X44" s="3"/>
      <c r="Y44" s="3"/>
      <c r="Z44" s="3"/>
      <c r="AA44" s="3"/>
      <c r="AB44" s="3"/>
      <c r="AC44" s="3"/>
      <c r="AD44" s="3"/>
      <c r="AE44" s="3"/>
      <c r="AF44" s="3"/>
      <c r="AG44" s="3"/>
      <c r="AH44" s="3"/>
      <c r="AI44" s="3"/>
      <c r="AJ44" s="3"/>
      <c r="AK44" s="3"/>
      <c r="AL44" s="3"/>
      <c r="AM44" s="3"/>
      <c r="AN44" s="3"/>
      <c r="AO44" s="3"/>
      <c r="AP44" s="3"/>
      <c r="AQ44" s="3"/>
      <c r="AR44" s="2" t="s">
        <v>52</v>
      </c>
      <c r="AS44" s="2" t="s">
        <v>52</v>
      </c>
      <c r="AT44" s="3"/>
      <c r="AU44" s="2" t="s">
        <v>171</v>
      </c>
      <c r="AV44" s="3">
        <v>65</v>
      </c>
    </row>
    <row r="45" spans="1:48" ht="30" customHeight="1" x14ac:dyDescent="0.3">
      <c r="A45" s="11" t="s">
        <v>172</v>
      </c>
      <c r="B45" s="11" t="s">
        <v>168</v>
      </c>
      <c r="C45" s="11" t="s">
        <v>88</v>
      </c>
      <c r="D45" s="9">
        <v>1</v>
      </c>
      <c r="E45" s="12">
        <f>TRUNC(일위대가목록!E25,0)</f>
        <v>0</v>
      </c>
      <c r="F45" s="12">
        <f t="shared" si="1"/>
        <v>0</v>
      </c>
      <c r="G45" s="12">
        <f>TRUNC(일위대가목록!F25,0)</f>
        <v>200497</v>
      </c>
      <c r="H45" s="12">
        <f t="shared" si="2"/>
        <v>200497</v>
      </c>
      <c r="I45" s="12">
        <f>TRUNC(일위대가목록!G25,0)</f>
        <v>0</v>
      </c>
      <c r="J45" s="12">
        <f t="shared" si="3"/>
        <v>0</v>
      </c>
      <c r="K45" s="12">
        <f t="shared" si="4"/>
        <v>200497</v>
      </c>
      <c r="L45" s="12">
        <f t="shared" si="5"/>
        <v>200497</v>
      </c>
      <c r="M45" s="11" t="s">
        <v>173</v>
      </c>
      <c r="N45" s="2" t="s">
        <v>174</v>
      </c>
      <c r="O45" s="2" t="s">
        <v>52</v>
      </c>
      <c r="P45" s="2" t="s">
        <v>52</v>
      </c>
      <c r="Q45" s="2" t="s">
        <v>85</v>
      </c>
      <c r="R45" s="2" t="s">
        <v>63</v>
      </c>
      <c r="S45" s="2" t="s">
        <v>64</v>
      </c>
      <c r="T45" s="2" t="s">
        <v>64</v>
      </c>
      <c r="U45" s="3"/>
      <c r="V45" s="3"/>
      <c r="W45" s="3"/>
      <c r="X45" s="3"/>
      <c r="Y45" s="3"/>
      <c r="Z45" s="3"/>
      <c r="AA45" s="3"/>
      <c r="AB45" s="3"/>
      <c r="AC45" s="3"/>
      <c r="AD45" s="3"/>
      <c r="AE45" s="3"/>
      <c r="AF45" s="3"/>
      <c r="AG45" s="3"/>
      <c r="AH45" s="3"/>
      <c r="AI45" s="3"/>
      <c r="AJ45" s="3"/>
      <c r="AK45" s="3"/>
      <c r="AL45" s="3"/>
      <c r="AM45" s="3"/>
      <c r="AN45" s="3"/>
      <c r="AO45" s="3"/>
      <c r="AP45" s="3"/>
      <c r="AQ45" s="3"/>
      <c r="AR45" s="2" t="s">
        <v>52</v>
      </c>
      <c r="AS45" s="2" t="s">
        <v>52</v>
      </c>
      <c r="AT45" s="3"/>
      <c r="AU45" s="2" t="s">
        <v>175</v>
      </c>
      <c r="AV45" s="3">
        <v>66</v>
      </c>
    </row>
    <row r="46" spans="1:48" ht="30" customHeight="1" x14ac:dyDescent="0.3">
      <c r="A46" s="11" t="s">
        <v>176</v>
      </c>
      <c r="B46" s="11" t="s">
        <v>177</v>
      </c>
      <c r="C46" s="11" t="s">
        <v>88</v>
      </c>
      <c r="D46" s="9">
        <v>1</v>
      </c>
      <c r="E46" s="12">
        <f>TRUNC(일위대가목록!E26,0)</f>
        <v>150832</v>
      </c>
      <c r="F46" s="12">
        <f t="shared" si="1"/>
        <v>150832</v>
      </c>
      <c r="G46" s="12">
        <f>TRUNC(일위대가목록!F26,0)</f>
        <v>517297</v>
      </c>
      <c r="H46" s="12">
        <f t="shared" si="2"/>
        <v>517297</v>
      </c>
      <c r="I46" s="12">
        <f>TRUNC(일위대가목록!G26,0)</f>
        <v>4359</v>
      </c>
      <c r="J46" s="12">
        <f t="shared" si="3"/>
        <v>4359</v>
      </c>
      <c r="K46" s="12">
        <f t="shared" si="4"/>
        <v>672488</v>
      </c>
      <c r="L46" s="12">
        <f t="shared" si="5"/>
        <v>672488</v>
      </c>
      <c r="M46" s="11" t="s">
        <v>178</v>
      </c>
      <c r="N46" s="2" t="s">
        <v>179</v>
      </c>
      <c r="O46" s="2" t="s">
        <v>52</v>
      </c>
      <c r="P46" s="2" t="s">
        <v>52</v>
      </c>
      <c r="Q46" s="2" t="s">
        <v>85</v>
      </c>
      <c r="R46" s="2" t="s">
        <v>63</v>
      </c>
      <c r="S46" s="2" t="s">
        <v>64</v>
      </c>
      <c r="T46" s="2" t="s">
        <v>64</v>
      </c>
      <c r="U46" s="3"/>
      <c r="V46" s="3"/>
      <c r="W46" s="3"/>
      <c r="X46" s="3"/>
      <c r="Y46" s="3"/>
      <c r="Z46" s="3"/>
      <c r="AA46" s="3"/>
      <c r="AB46" s="3"/>
      <c r="AC46" s="3"/>
      <c r="AD46" s="3"/>
      <c r="AE46" s="3"/>
      <c r="AF46" s="3"/>
      <c r="AG46" s="3"/>
      <c r="AH46" s="3"/>
      <c r="AI46" s="3"/>
      <c r="AJ46" s="3"/>
      <c r="AK46" s="3"/>
      <c r="AL46" s="3"/>
      <c r="AM46" s="3"/>
      <c r="AN46" s="3"/>
      <c r="AO46" s="3"/>
      <c r="AP46" s="3"/>
      <c r="AQ46" s="3"/>
      <c r="AR46" s="2" t="s">
        <v>52</v>
      </c>
      <c r="AS46" s="2" t="s">
        <v>52</v>
      </c>
      <c r="AT46" s="3"/>
      <c r="AU46" s="2" t="s">
        <v>180</v>
      </c>
      <c r="AV46" s="3">
        <v>72</v>
      </c>
    </row>
    <row r="47" spans="1:48" ht="30" customHeight="1" x14ac:dyDescent="0.3">
      <c r="A47" s="11" t="s">
        <v>181</v>
      </c>
      <c r="B47" s="11" t="s">
        <v>182</v>
      </c>
      <c r="C47" s="11" t="s">
        <v>88</v>
      </c>
      <c r="D47" s="9">
        <v>1</v>
      </c>
      <c r="E47" s="12">
        <f>TRUNC(일위대가목록!E27,0)</f>
        <v>508699</v>
      </c>
      <c r="F47" s="12">
        <f t="shared" si="1"/>
        <v>508699</v>
      </c>
      <c r="G47" s="12">
        <f>TRUNC(일위대가목록!F27,0)</f>
        <v>1566539</v>
      </c>
      <c r="H47" s="12">
        <f t="shared" si="2"/>
        <v>1566539</v>
      </c>
      <c r="I47" s="12">
        <f>TRUNC(일위대가목록!G27,0)</f>
        <v>4887</v>
      </c>
      <c r="J47" s="12">
        <f t="shared" si="3"/>
        <v>4887</v>
      </c>
      <c r="K47" s="12">
        <f t="shared" si="4"/>
        <v>2080125</v>
      </c>
      <c r="L47" s="12">
        <f t="shared" si="5"/>
        <v>2080125</v>
      </c>
      <c r="M47" s="11" t="s">
        <v>183</v>
      </c>
      <c r="N47" s="2" t="s">
        <v>184</v>
      </c>
      <c r="O47" s="2" t="s">
        <v>52</v>
      </c>
      <c r="P47" s="2" t="s">
        <v>52</v>
      </c>
      <c r="Q47" s="2" t="s">
        <v>85</v>
      </c>
      <c r="R47" s="2" t="s">
        <v>63</v>
      </c>
      <c r="S47" s="2" t="s">
        <v>64</v>
      </c>
      <c r="T47" s="2" t="s">
        <v>64</v>
      </c>
      <c r="U47" s="3"/>
      <c r="V47" s="3"/>
      <c r="W47" s="3"/>
      <c r="X47" s="3"/>
      <c r="Y47" s="3"/>
      <c r="Z47" s="3"/>
      <c r="AA47" s="3"/>
      <c r="AB47" s="3"/>
      <c r="AC47" s="3"/>
      <c r="AD47" s="3"/>
      <c r="AE47" s="3"/>
      <c r="AF47" s="3"/>
      <c r="AG47" s="3"/>
      <c r="AH47" s="3"/>
      <c r="AI47" s="3"/>
      <c r="AJ47" s="3"/>
      <c r="AK47" s="3"/>
      <c r="AL47" s="3"/>
      <c r="AM47" s="3"/>
      <c r="AN47" s="3"/>
      <c r="AO47" s="3"/>
      <c r="AP47" s="3"/>
      <c r="AQ47" s="3"/>
      <c r="AR47" s="2" t="s">
        <v>52</v>
      </c>
      <c r="AS47" s="2" t="s">
        <v>52</v>
      </c>
      <c r="AT47" s="3"/>
      <c r="AU47" s="2" t="s">
        <v>185</v>
      </c>
      <c r="AV47" s="3">
        <v>25</v>
      </c>
    </row>
    <row r="48" spans="1:48" ht="30" customHeight="1" x14ac:dyDescent="0.3">
      <c r="A48" s="11" t="s">
        <v>186</v>
      </c>
      <c r="B48" s="11" t="s">
        <v>187</v>
      </c>
      <c r="C48" s="11" t="s">
        <v>88</v>
      </c>
      <c r="D48" s="9">
        <v>1</v>
      </c>
      <c r="E48" s="12">
        <f>TRUNC(일위대가목록!E28,0)</f>
        <v>240194</v>
      </c>
      <c r="F48" s="12">
        <f t="shared" si="1"/>
        <v>240194</v>
      </c>
      <c r="G48" s="12">
        <f>TRUNC(일위대가목록!F28,0)</f>
        <v>822268</v>
      </c>
      <c r="H48" s="12">
        <f t="shared" si="2"/>
        <v>822268</v>
      </c>
      <c r="I48" s="12">
        <f>TRUNC(일위대가목록!G28,0)</f>
        <v>6921</v>
      </c>
      <c r="J48" s="12">
        <f t="shared" si="3"/>
        <v>6921</v>
      </c>
      <c r="K48" s="12">
        <f t="shared" si="4"/>
        <v>1069383</v>
      </c>
      <c r="L48" s="12">
        <f t="shared" si="5"/>
        <v>1069383</v>
      </c>
      <c r="M48" s="11" t="s">
        <v>188</v>
      </c>
      <c r="N48" s="2" t="s">
        <v>189</v>
      </c>
      <c r="O48" s="2" t="s">
        <v>52</v>
      </c>
      <c r="P48" s="2" t="s">
        <v>52</v>
      </c>
      <c r="Q48" s="2" t="s">
        <v>85</v>
      </c>
      <c r="R48" s="2" t="s">
        <v>63</v>
      </c>
      <c r="S48" s="2" t="s">
        <v>64</v>
      </c>
      <c r="T48" s="2" t="s">
        <v>64</v>
      </c>
      <c r="U48" s="3"/>
      <c r="V48" s="3"/>
      <c r="W48" s="3"/>
      <c r="X48" s="3"/>
      <c r="Y48" s="3"/>
      <c r="Z48" s="3"/>
      <c r="AA48" s="3"/>
      <c r="AB48" s="3"/>
      <c r="AC48" s="3"/>
      <c r="AD48" s="3"/>
      <c r="AE48" s="3"/>
      <c r="AF48" s="3"/>
      <c r="AG48" s="3"/>
      <c r="AH48" s="3"/>
      <c r="AI48" s="3"/>
      <c r="AJ48" s="3"/>
      <c r="AK48" s="3"/>
      <c r="AL48" s="3"/>
      <c r="AM48" s="3"/>
      <c r="AN48" s="3"/>
      <c r="AO48" s="3"/>
      <c r="AP48" s="3"/>
      <c r="AQ48" s="3"/>
      <c r="AR48" s="2" t="s">
        <v>52</v>
      </c>
      <c r="AS48" s="2" t="s">
        <v>52</v>
      </c>
      <c r="AT48" s="3"/>
      <c r="AU48" s="2" t="s">
        <v>190</v>
      </c>
      <c r="AV48" s="3">
        <v>26</v>
      </c>
    </row>
    <row r="49" spans="1:48" ht="30" customHeight="1" x14ac:dyDescent="0.3">
      <c r="A49" s="11" t="s">
        <v>191</v>
      </c>
      <c r="B49" s="11" t="s">
        <v>192</v>
      </c>
      <c r="C49" s="11" t="s">
        <v>88</v>
      </c>
      <c r="D49" s="9">
        <v>1</v>
      </c>
      <c r="E49" s="12">
        <f>TRUNC(일위대가목록!E29,0)</f>
        <v>77449</v>
      </c>
      <c r="F49" s="12">
        <f t="shared" si="1"/>
        <v>77449</v>
      </c>
      <c r="G49" s="12">
        <f>TRUNC(일위대가목록!F29,0)</f>
        <v>265782</v>
      </c>
      <c r="H49" s="12">
        <f t="shared" si="2"/>
        <v>265782</v>
      </c>
      <c r="I49" s="12">
        <f>TRUNC(일위대가목록!G29,0)</f>
        <v>2240</v>
      </c>
      <c r="J49" s="12">
        <f t="shared" si="3"/>
        <v>2240</v>
      </c>
      <c r="K49" s="12">
        <f t="shared" si="4"/>
        <v>345471</v>
      </c>
      <c r="L49" s="12">
        <f t="shared" si="5"/>
        <v>345471</v>
      </c>
      <c r="M49" s="11" t="s">
        <v>193</v>
      </c>
      <c r="N49" s="2" t="s">
        <v>194</v>
      </c>
      <c r="O49" s="2" t="s">
        <v>52</v>
      </c>
      <c r="P49" s="2" t="s">
        <v>52</v>
      </c>
      <c r="Q49" s="2" t="s">
        <v>85</v>
      </c>
      <c r="R49" s="2" t="s">
        <v>63</v>
      </c>
      <c r="S49" s="2" t="s">
        <v>64</v>
      </c>
      <c r="T49" s="2" t="s">
        <v>64</v>
      </c>
      <c r="U49" s="3"/>
      <c r="V49" s="3"/>
      <c r="W49" s="3"/>
      <c r="X49" s="3"/>
      <c r="Y49" s="3"/>
      <c r="Z49" s="3"/>
      <c r="AA49" s="3"/>
      <c r="AB49" s="3"/>
      <c r="AC49" s="3"/>
      <c r="AD49" s="3"/>
      <c r="AE49" s="3"/>
      <c r="AF49" s="3"/>
      <c r="AG49" s="3"/>
      <c r="AH49" s="3"/>
      <c r="AI49" s="3"/>
      <c r="AJ49" s="3"/>
      <c r="AK49" s="3"/>
      <c r="AL49" s="3"/>
      <c r="AM49" s="3"/>
      <c r="AN49" s="3"/>
      <c r="AO49" s="3"/>
      <c r="AP49" s="3"/>
      <c r="AQ49" s="3"/>
      <c r="AR49" s="2" t="s">
        <v>52</v>
      </c>
      <c r="AS49" s="2" t="s">
        <v>52</v>
      </c>
      <c r="AT49" s="3"/>
      <c r="AU49" s="2" t="s">
        <v>195</v>
      </c>
      <c r="AV49" s="3">
        <v>27</v>
      </c>
    </row>
    <row r="50" spans="1:48" ht="30" customHeight="1" x14ac:dyDescent="0.3">
      <c r="A50" s="11" t="s">
        <v>196</v>
      </c>
      <c r="B50" s="11" t="s">
        <v>197</v>
      </c>
      <c r="C50" s="11" t="s">
        <v>88</v>
      </c>
      <c r="D50" s="9">
        <v>1</v>
      </c>
      <c r="E50" s="12">
        <f>TRUNC(일위대가목록!E30,0)</f>
        <v>74594</v>
      </c>
      <c r="F50" s="12">
        <f t="shared" si="1"/>
        <v>74594</v>
      </c>
      <c r="G50" s="12">
        <f>TRUNC(일위대가목록!F30,0)</f>
        <v>298050</v>
      </c>
      <c r="H50" s="12">
        <f t="shared" si="2"/>
        <v>298050</v>
      </c>
      <c r="I50" s="12">
        <f>TRUNC(일위대가목록!G30,0)</f>
        <v>3070</v>
      </c>
      <c r="J50" s="12">
        <f t="shared" si="3"/>
        <v>3070</v>
      </c>
      <c r="K50" s="12">
        <f t="shared" si="4"/>
        <v>375714</v>
      </c>
      <c r="L50" s="12">
        <f t="shared" si="5"/>
        <v>375714</v>
      </c>
      <c r="M50" s="11" t="s">
        <v>198</v>
      </c>
      <c r="N50" s="2" t="s">
        <v>199</v>
      </c>
      <c r="O50" s="2" t="s">
        <v>52</v>
      </c>
      <c r="P50" s="2" t="s">
        <v>52</v>
      </c>
      <c r="Q50" s="2" t="s">
        <v>85</v>
      </c>
      <c r="R50" s="2" t="s">
        <v>63</v>
      </c>
      <c r="S50" s="2" t="s">
        <v>64</v>
      </c>
      <c r="T50" s="2" t="s">
        <v>64</v>
      </c>
      <c r="U50" s="3"/>
      <c r="V50" s="3"/>
      <c r="W50" s="3"/>
      <c r="X50" s="3"/>
      <c r="Y50" s="3"/>
      <c r="Z50" s="3"/>
      <c r="AA50" s="3"/>
      <c r="AB50" s="3"/>
      <c r="AC50" s="3"/>
      <c r="AD50" s="3"/>
      <c r="AE50" s="3"/>
      <c r="AF50" s="3"/>
      <c r="AG50" s="3"/>
      <c r="AH50" s="3"/>
      <c r="AI50" s="3"/>
      <c r="AJ50" s="3"/>
      <c r="AK50" s="3"/>
      <c r="AL50" s="3"/>
      <c r="AM50" s="3"/>
      <c r="AN50" s="3"/>
      <c r="AO50" s="3"/>
      <c r="AP50" s="3"/>
      <c r="AQ50" s="3"/>
      <c r="AR50" s="2" t="s">
        <v>52</v>
      </c>
      <c r="AS50" s="2" t="s">
        <v>52</v>
      </c>
      <c r="AT50" s="3"/>
      <c r="AU50" s="2" t="s">
        <v>200</v>
      </c>
      <c r="AV50" s="3">
        <v>28</v>
      </c>
    </row>
    <row r="51" spans="1:48" ht="30" customHeight="1" x14ac:dyDescent="0.3">
      <c r="A51" s="11" t="s">
        <v>201</v>
      </c>
      <c r="B51" s="11" t="s">
        <v>202</v>
      </c>
      <c r="C51" s="11" t="s">
        <v>88</v>
      </c>
      <c r="D51" s="9">
        <v>1</v>
      </c>
      <c r="E51" s="12">
        <f>TRUNC(일위대가목록!E31,0)</f>
        <v>100169</v>
      </c>
      <c r="F51" s="12">
        <f t="shared" si="1"/>
        <v>100169</v>
      </c>
      <c r="G51" s="12">
        <f>TRUNC(일위대가목록!F31,0)</f>
        <v>372007</v>
      </c>
      <c r="H51" s="12">
        <f t="shared" si="2"/>
        <v>372007</v>
      </c>
      <c r="I51" s="12">
        <f>TRUNC(일위대가목록!G31,0)</f>
        <v>3684</v>
      </c>
      <c r="J51" s="12">
        <f t="shared" si="3"/>
        <v>3684</v>
      </c>
      <c r="K51" s="12">
        <f t="shared" si="4"/>
        <v>475860</v>
      </c>
      <c r="L51" s="12">
        <f t="shared" si="5"/>
        <v>475860</v>
      </c>
      <c r="M51" s="11" t="s">
        <v>203</v>
      </c>
      <c r="N51" s="2" t="s">
        <v>204</v>
      </c>
      <c r="O51" s="2" t="s">
        <v>52</v>
      </c>
      <c r="P51" s="2" t="s">
        <v>52</v>
      </c>
      <c r="Q51" s="2" t="s">
        <v>85</v>
      </c>
      <c r="R51" s="2" t="s">
        <v>63</v>
      </c>
      <c r="S51" s="2" t="s">
        <v>64</v>
      </c>
      <c r="T51" s="2" t="s">
        <v>64</v>
      </c>
      <c r="U51" s="3"/>
      <c r="V51" s="3"/>
      <c r="W51" s="3"/>
      <c r="X51" s="3"/>
      <c r="Y51" s="3"/>
      <c r="Z51" s="3"/>
      <c r="AA51" s="3"/>
      <c r="AB51" s="3"/>
      <c r="AC51" s="3"/>
      <c r="AD51" s="3"/>
      <c r="AE51" s="3"/>
      <c r="AF51" s="3"/>
      <c r="AG51" s="3"/>
      <c r="AH51" s="3"/>
      <c r="AI51" s="3"/>
      <c r="AJ51" s="3"/>
      <c r="AK51" s="3"/>
      <c r="AL51" s="3"/>
      <c r="AM51" s="3"/>
      <c r="AN51" s="3"/>
      <c r="AO51" s="3"/>
      <c r="AP51" s="3"/>
      <c r="AQ51" s="3"/>
      <c r="AR51" s="2" t="s">
        <v>52</v>
      </c>
      <c r="AS51" s="2" t="s">
        <v>52</v>
      </c>
      <c r="AT51" s="3"/>
      <c r="AU51" s="2" t="s">
        <v>205</v>
      </c>
      <c r="AV51" s="3">
        <v>29</v>
      </c>
    </row>
    <row r="52" spans="1:48" ht="30" customHeight="1" x14ac:dyDescent="0.3">
      <c r="A52" s="11" t="s">
        <v>206</v>
      </c>
      <c r="B52" s="11" t="s">
        <v>207</v>
      </c>
      <c r="C52" s="11" t="s">
        <v>88</v>
      </c>
      <c r="D52" s="9">
        <v>1</v>
      </c>
      <c r="E52" s="12">
        <f>TRUNC(일위대가목록!E32,0)</f>
        <v>34286</v>
      </c>
      <c r="F52" s="12">
        <f t="shared" si="1"/>
        <v>34286</v>
      </c>
      <c r="G52" s="12">
        <f>TRUNC(일위대가목록!F32,0)</f>
        <v>130414</v>
      </c>
      <c r="H52" s="12">
        <f t="shared" si="2"/>
        <v>130414</v>
      </c>
      <c r="I52" s="12">
        <f>TRUNC(일위대가목록!G32,0)</f>
        <v>1308</v>
      </c>
      <c r="J52" s="12">
        <f t="shared" si="3"/>
        <v>1308</v>
      </c>
      <c r="K52" s="12">
        <f t="shared" si="4"/>
        <v>166008</v>
      </c>
      <c r="L52" s="12">
        <f t="shared" si="5"/>
        <v>166008</v>
      </c>
      <c r="M52" s="11" t="s">
        <v>208</v>
      </c>
      <c r="N52" s="2" t="s">
        <v>209</v>
      </c>
      <c r="O52" s="2" t="s">
        <v>52</v>
      </c>
      <c r="P52" s="2" t="s">
        <v>52</v>
      </c>
      <c r="Q52" s="2" t="s">
        <v>85</v>
      </c>
      <c r="R52" s="2" t="s">
        <v>63</v>
      </c>
      <c r="S52" s="2" t="s">
        <v>64</v>
      </c>
      <c r="T52" s="2" t="s">
        <v>64</v>
      </c>
      <c r="U52" s="3"/>
      <c r="V52" s="3"/>
      <c r="W52" s="3"/>
      <c r="X52" s="3"/>
      <c r="Y52" s="3"/>
      <c r="Z52" s="3"/>
      <c r="AA52" s="3"/>
      <c r="AB52" s="3"/>
      <c r="AC52" s="3"/>
      <c r="AD52" s="3"/>
      <c r="AE52" s="3"/>
      <c r="AF52" s="3"/>
      <c r="AG52" s="3"/>
      <c r="AH52" s="3"/>
      <c r="AI52" s="3"/>
      <c r="AJ52" s="3"/>
      <c r="AK52" s="3"/>
      <c r="AL52" s="3"/>
      <c r="AM52" s="3"/>
      <c r="AN52" s="3"/>
      <c r="AO52" s="3"/>
      <c r="AP52" s="3"/>
      <c r="AQ52" s="3"/>
      <c r="AR52" s="2" t="s">
        <v>52</v>
      </c>
      <c r="AS52" s="2" t="s">
        <v>52</v>
      </c>
      <c r="AT52" s="3"/>
      <c r="AU52" s="2" t="s">
        <v>210</v>
      </c>
      <c r="AV52" s="3">
        <v>30</v>
      </c>
    </row>
    <row r="53" spans="1:48" ht="30" customHeight="1" x14ac:dyDescent="0.3">
      <c r="A53" s="11" t="s">
        <v>211</v>
      </c>
      <c r="B53" s="11" t="s">
        <v>212</v>
      </c>
      <c r="C53" s="11" t="s">
        <v>88</v>
      </c>
      <c r="D53" s="9">
        <v>1</v>
      </c>
      <c r="E53" s="12">
        <f>TRUNC(일위대가목록!E33,0)</f>
        <v>815427</v>
      </c>
      <c r="F53" s="12">
        <f t="shared" si="1"/>
        <v>815427</v>
      </c>
      <c r="G53" s="12">
        <f>TRUNC(일위대가목록!F33,0)</f>
        <v>2903688</v>
      </c>
      <c r="H53" s="12">
        <f t="shared" si="2"/>
        <v>2903688</v>
      </c>
      <c r="I53" s="12">
        <f>TRUNC(일위대가목록!G33,0)</f>
        <v>25058</v>
      </c>
      <c r="J53" s="12">
        <f t="shared" si="3"/>
        <v>25058</v>
      </c>
      <c r="K53" s="12">
        <f t="shared" si="4"/>
        <v>3744173</v>
      </c>
      <c r="L53" s="12">
        <f t="shared" si="5"/>
        <v>3744173</v>
      </c>
      <c r="M53" s="11" t="s">
        <v>213</v>
      </c>
      <c r="N53" s="2" t="s">
        <v>214</v>
      </c>
      <c r="O53" s="2" t="s">
        <v>52</v>
      </c>
      <c r="P53" s="2" t="s">
        <v>52</v>
      </c>
      <c r="Q53" s="2" t="s">
        <v>85</v>
      </c>
      <c r="R53" s="2" t="s">
        <v>63</v>
      </c>
      <c r="S53" s="2" t="s">
        <v>64</v>
      </c>
      <c r="T53" s="2" t="s">
        <v>64</v>
      </c>
      <c r="U53" s="3"/>
      <c r="V53" s="3"/>
      <c r="W53" s="3"/>
      <c r="X53" s="3"/>
      <c r="Y53" s="3"/>
      <c r="Z53" s="3"/>
      <c r="AA53" s="3"/>
      <c r="AB53" s="3"/>
      <c r="AC53" s="3"/>
      <c r="AD53" s="3"/>
      <c r="AE53" s="3"/>
      <c r="AF53" s="3"/>
      <c r="AG53" s="3"/>
      <c r="AH53" s="3"/>
      <c r="AI53" s="3"/>
      <c r="AJ53" s="3"/>
      <c r="AK53" s="3"/>
      <c r="AL53" s="3"/>
      <c r="AM53" s="3"/>
      <c r="AN53" s="3"/>
      <c r="AO53" s="3"/>
      <c r="AP53" s="3"/>
      <c r="AQ53" s="3"/>
      <c r="AR53" s="2" t="s">
        <v>52</v>
      </c>
      <c r="AS53" s="2" t="s">
        <v>52</v>
      </c>
      <c r="AT53" s="3"/>
      <c r="AU53" s="2" t="s">
        <v>215</v>
      </c>
      <c r="AV53" s="3">
        <v>31</v>
      </c>
    </row>
    <row r="54" spans="1:48" ht="30" customHeight="1" x14ac:dyDescent="0.3">
      <c r="A54" s="11" t="s">
        <v>216</v>
      </c>
      <c r="B54" s="11" t="s">
        <v>217</v>
      </c>
      <c r="C54" s="11" t="s">
        <v>88</v>
      </c>
      <c r="D54" s="9">
        <v>1</v>
      </c>
      <c r="E54" s="12">
        <f>TRUNC(일위대가목록!E34,0)</f>
        <v>177680</v>
      </c>
      <c r="F54" s="12">
        <f t="shared" si="1"/>
        <v>177680</v>
      </c>
      <c r="G54" s="12">
        <f>TRUNC(일위대가목록!F34,0)</f>
        <v>364900</v>
      </c>
      <c r="H54" s="12">
        <f t="shared" si="2"/>
        <v>364900</v>
      </c>
      <c r="I54" s="12">
        <f>TRUNC(일위대가목록!G34,0)</f>
        <v>2888</v>
      </c>
      <c r="J54" s="12">
        <f t="shared" si="3"/>
        <v>2888</v>
      </c>
      <c r="K54" s="12">
        <f t="shared" si="4"/>
        <v>545468</v>
      </c>
      <c r="L54" s="12">
        <f t="shared" si="5"/>
        <v>545468</v>
      </c>
      <c r="M54" s="11" t="s">
        <v>218</v>
      </c>
      <c r="N54" s="2" t="s">
        <v>219</v>
      </c>
      <c r="O54" s="2" t="s">
        <v>52</v>
      </c>
      <c r="P54" s="2" t="s">
        <v>52</v>
      </c>
      <c r="Q54" s="2" t="s">
        <v>85</v>
      </c>
      <c r="R54" s="2" t="s">
        <v>63</v>
      </c>
      <c r="S54" s="2" t="s">
        <v>64</v>
      </c>
      <c r="T54" s="2" t="s">
        <v>64</v>
      </c>
      <c r="U54" s="3"/>
      <c r="V54" s="3"/>
      <c r="W54" s="3"/>
      <c r="X54" s="3"/>
      <c r="Y54" s="3"/>
      <c r="Z54" s="3"/>
      <c r="AA54" s="3"/>
      <c r="AB54" s="3"/>
      <c r="AC54" s="3"/>
      <c r="AD54" s="3"/>
      <c r="AE54" s="3"/>
      <c r="AF54" s="3"/>
      <c r="AG54" s="3"/>
      <c r="AH54" s="3"/>
      <c r="AI54" s="3"/>
      <c r="AJ54" s="3"/>
      <c r="AK54" s="3"/>
      <c r="AL54" s="3"/>
      <c r="AM54" s="3"/>
      <c r="AN54" s="3"/>
      <c r="AO54" s="3"/>
      <c r="AP54" s="3"/>
      <c r="AQ54" s="3"/>
      <c r="AR54" s="2" t="s">
        <v>52</v>
      </c>
      <c r="AS54" s="2" t="s">
        <v>52</v>
      </c>
      <c r="AT54" s="3"/>
      <c r="AU54" s="2" t="s">
        <v>220</v>
      </c>
      <c r="AV54" s="3">
        <v>32</v>
      </c>
    </row>
    <row r="55" spans="1:48" ht="30" customHeight="1" x14ac:dyDescent="0.3">
      <c r="A55" s="11" t="s">
        <v>221</v>
      </c>
      <c r="B55" s="11" t="s">
        <v>222</v>
      </c>
      <c r="C55" s="11" t="s">
        <v>88</v>
      </c>
      <c r="D55" s="9">
        <v>8</v>
      </c>
      <c r="E55" s="12">
        <f>TRUNC(일위대가목록!E35,0)</f>
        <v>39000</v>
      </c>
      <c r="F55" s="12">
        <f t="shared" si="1"/>
        <v>312000</v>
      </c>
      <c r="G55" s="12">
        <f>TRUNC(일위대가목록!F35,0)</f>
        <v>0</v>
      </c>
      <c r="H55" s="12">
        <f t="shared" si="2"/>
        <v>0</v>
      </c>
      <c r="I55" s="12">
        <f>TRUNC(일위대가목록!G35,0)</f>
        <v>0</v>
      </c>
      <c r="J55" s="12">
        <f t="shared" si="3"/>
        <v>0</v>
      </c>
      <c r="K55" s="12">
        <f t="shared" si="4"/>
        <v>39000</v>
      </c>
      <c r="L55" s="12">
        <f t="shared" si="5"/>
        <v>312000</v>
      </c>
      <c r="M55" s="11" t="s">
        <v>223</v>
      </c>
      <c r="N55" s="2" t="s">
        <v>224</v>
      </c>
      <c r="O55" s="2" t="s">
        <v>52</v>
      </c>
      <c r="P55" s="2" t="s">
        <v>52</v>
      </c>
      <c r="Q55" s="2" t="s">
        <v>85</v>
      </c>
      <c r="R55" s="2" t="s">
        <v>63</v>
      </c>
      <c r="S55" s="2" t="s">
        <v>64</v>
      </c>
      <c r="T55" s="2" t="s">
        <v>64</v>
      </c>
      <c r="U55" s="3"/>
      <c r="V55" s="3"/>
      <c r="W55" s="3"/>
      <c r="X55" s="3"/>
      <c r="Y55" s="3"/>
      <c r="Z55" s="3"/>
      <c r="AA55" s="3"/>
      <c r="AB55" s="3"/>
      <c r="AC55" s="3"/>
      <c r="AD55" s="3"/>
      <c r="AE55" s="3"/>
      <c r="AF55" s="3"/>
      <c r="AG55" s="3"/>
      <c r="AH55" s="3"/>
      <c r="AI55" s="3"/>
      <c r="AJ55" s="3"/>
      <c r="AK55" s="3"/>
      <c r="AL55" s="3"/>
      <c r="AM55" s="3"/>
      <c r="AN55" s="3"/>
      <c r="AO55" s="3"/>
      <c r="AP55" s="3"/>
      <c r="AQ55" s="3"/>
      <c r="AR55" s="2" t="s">
        <v>52</v>
      </c>
      <c r="AS55" s="2" t="s">
        <v>52</v>
      </c>
      <c r="AT55" s="3"/>
      <c r="AU55" s="2" t="s">
        <v>225</v>
      </c>
      <c r="AV55" s="3">
        <v>33</v>
      </c>
    </row>
    <row r="56" spans="1:48" ht="30" customHeight="1" x14ac:dyDescent="0.3">
      <c r="A56" s="11" t="s">
        <v>226</v>
      </c>
      <c r="B56" s="11" t="s">
        <v>227</v>
      </c>
      <c r="C56" s="11" t="s">
        <v>88</v>
      </c>
      <c r="D56" s="9">
        <v>1</v>
      </c>
      <c r="E56" s="12">
        <f>TRUNC(일위대가목록!E36,0)</f>
        <v>388133</v>
      </c>
      <c r="F56" s="12">
        <f t="shared" si="1"/>
        <v>388133</v>
      </c>
      <c r="G56" s="12">
        <f>TRUNC(일위대가목록!F36,0)</f>
        <v>1227940</v>
      </c>
      <c r="H56" s="12">
        <f t="shared" si="2"/>
        <v>1227940</v>
      </c>
      <c r="I56" s="12">
        <f>TRUNC(일위대가목록!G36,0)</f>
        <v>6009</v>
      </c>
      <c r="J56" s="12">
        <f t="shared" si="3"/>
        <v>6009</v>
      </c>
      <c r="K56" s="12">
        <f t="shared" si="4"/>
        <v>1622082</v>
      </c>
      <c r="L56" s="12">
        <f t="shared" si="5"/>
        <v>1622082</v>
      </c>
      <c r="M56" s="11" t="s">
        <v>228</v>
      </c>
      <c r="N56" s="2" t="s">
        <v>229</v>
      </c>
      <c r="O56" s="2" t="s">
        <v>52</v>
      </c>
      <c r="P56" s="2" t="s">
        <v>52</v>
      </c>
      <c r="Q56" s="2" t="s">
        <v>85</v>
      </c>
      <c r="R56" s="2" t="s">
        <v>63</v>
      </c>
      <c r="S56" s="2" t="s">
        <v>64</v>
      </c>
      <c r="T56" s="2" t="s">
        <v>64</v>
      </c>
      <c r="U56" s="3"/>
      <c r="V56" s="3"/>
      <c r="W56" s="3"/>
      <c r="X56" s="3"/>
      <c r="Y56" s="3"/>
      <c r="Z56" s="3"/>
      <c r="AA56" s="3"/>
      <c r="AB56" s="3"/>
      <c r="AC56" s="3"/>
      <c r="AD56" s="3"/>
      <c r="AE56" s="3"/>
      <c r="AF56" s="3"/>
      <c r="AG56" s="3"/>
      <c r="AH56" s="3"/>
      <c r="AI56" s="3"/>
      <c r="AJ56" s="3"/>
      <c r="AK56" s="3"/>
      <c r="AL56" s="3"/>
      <c r="AM56" s="3"/>
      <c r="AN56" s="3"/>
      <c r="AO56" s="3"/>
      <c r="AP56" s="3"/>
      <c r="AQ56" s="3"/>
      <c r="AR56" s="2" t="s">
        <v>52</v>
      </c>
      <c r="AS56" s="2" t="s">
        <v>52</v>
      </c>
      <c r="AT56" s="3"/>
      <c r="AU56" s="2" t="s">
        <v>230</v>
      </c>
      <c r="AV56" s="3">
        <v>35</v>
      </c>
    </row>
    <row r="57" spans="1:48" ht="30" customHeight="1" x14ac:dyDescent="0.3">
      <c r="A57" s="11" t="s">
        <v>231</v>
      </c>
      <c r="B57" s="11" t="s">
        <v>232</v>
      </c>
      <c r="C57" s="11" t="s">
        <v>88</v>
      </c>
      <c r="D57" s="9">
        <v>2</v>
      </c>
      <c r="E57" s="12">
        <f>TRUNC(일위대가목록!E37,0)</f>
        <v>59027</v>
      </c>
      <c r="F57" s="12">
        <f t="shared" si="1"/>
        <v>118054</v>
      </c>
      <c r="G57" s="12">
        <f>TRUNC(일위대가목록!F37,0)</f>
        <v>190225</v>
      </c>
      <c r="H57" s="12">
        <f t="shared" si="2"/>
        <v>380450</v>
      </c>
      <c r="I57" s="12">
        <f>TRUNC(일위대가목록!G37,0)</f>
        <v>0</v>
      </c>
      <c r="J57" s="12">
        <f t="shared" si="3"/>
        <v>0</v>
      </c>
      <c r="K57" s="12">
        <f t="shared" si="4"/>
        <v>249252</v>
      </c>
      <c r="L57" s="12">
        <f t="shared" si="5"/>
        <v>498504</v>
      </c>
      <c r="M57" s="11" t="s">
        <v>233</v>
      </c>
      <c r="N57" s="2" t="s">
        <v>234</v>
      </c>
      <c r="O57" s="2" t="s">
        <v>52</v>
      </c>
      <c r="P57" s="2" t="s">
        <v>52</v>
      </c>
      <c r="Q57" s="2" t="s">
        <v>85</v>
      </c>
      <c r="R57" s="2" t="s">
        <v>63</v>
      </c>
      <c r="S57" s="2" t="s">
        <v>64</v>
      </c>
      <c r="T57" s="2" t="s">
        <v>64</v>
      </c>
      <c r="U57" s="3"/>
      <c r="V57" s="3"/>
      <c r="W57" s="3"/>
      <c r="X57" s="3"/>
      <c r="Y57" s="3"/>
      <c r="Z57" s="3"/>
      <c r="AA57" s="3"/>
      <c r="AB57" s="3"/>
      <c r="AC57" s="3"/>
      <c r="AD57" s="3"/>
      <c r="AE57" s="3"/>
      <c r="AF57" s="3"/>
      <c r="AG57" s="3"/>
      <c r="AH57" s="3"/>
      <c r="AI57" s="3"/>
      <c r="AJ57" s="3"/>
      <c r="AK57" s="3"/>
      <c r="AL57" s="3"/>
      <c r="AM57" s="3"/>
      <c r="AN57" s="3"/>
      <c r="AO57" s="3"/>
      <c r="AP57" s="3"/>
      <c r="AQ57" s="3"/>
      <c r="AR57" s="2" t="s">
        <v>52</v>
      </c>
      <c r="AS57" s="2" t="s">
        <v>52</v>
      </c>
      <c r="AT57" s="3"/>
      <c r="AU57" s="2" t="s">
        <v>235</v>
      </c>
      <c r="AV57" s="3">
        <v>49</v>
      </c>
    </row>
    <row r="58" spans="1:48" ht="30" customHeight="1" x14ac:dyDescent="0.3">
      <c r="A58" s="11" t="s">
        <v>231</v>
      </c>
      <c r="B58" s="11" t="s">
        <v>236</v>
      </c>
      <c r="C58" s="11" t="s">
        <v>88</v>
      </c>
      <c r="D58" s="9">
        <v>1</v>
      </c>
      <c r="E58" s="12">
        <f>TRUNC(일위대가목록!E38,0)</f>
        <v>39693</v>
      </c>
      <c r="F58" s="12">
        <f t="shared" si="1"/>
        <v>39693</v>
      </c>
      <c r="G58" s="12">
        <f>TRUNC(일위대가목록!F38,0)</f>
        <v>128081</v>
      </c>
      <c r="H58" s="12">
        <f t="shared" si="2"/>
        <v>128081</v>
      </c>
      <c r="I58" s="12">
        <f>TRUNC(일위대가목록!G38,0)</f>
        <v>0</v>
      </c>
      <c r="J58" s="12">
        <f t="shared" si="3"/>
        <v>0</v>
      </c>
      <c r="K58" s="12">
        <f t="shared" si="4"/>
        <v>167774</v>
      </c>
      <c r="L58" s="12">
        <f t="shared" si="5"/>
        <v>167774</v>
      </c>
      <c r="M58" s="11" t="s">
        <v>237</v>
      </c>
      <c r="N58" s="2" t="s">
        <v>238</v>
      </c>
      <c r="O58" s="2" t="s">
        <v>52</v>
      </c>
      <c r="P58" s="2" t="s">
        <v>52</v>
      </c>
      <c r="Q58" s="2" t="s">
        <v>85</v>
      </c>
      <c r="R58" s="2" t="s">
        <v>63</v>
      </c>
      <c r="S58" s="2" t="s">
        <v>64</v>
      </c>
      <c r="T58" s="2" t="s">
        <v>64</v>
      </c>
      <c r="U58" s="3"/>
      <c r="V58" s="3"/>
      <c r="W58" s="3"/>
      <c r="X58" s="3"/>
      <c r="Y58" s="3"/>
      <c r="Z58" s="3"/>
      <c r="AA58" s="3"/>
      <c r="AB58" s="3"/>
      <c r="AC58" s="3"/>
      <c r="AD58" s="3"/>
      <c r="AE58" s="3"/>
      <c r="AF58" s="3"/>
      <c r="AG58" s="3"/>
      <c r="AH58" s="3"/>
      <c r="AI58" s="3"/>
      <c r="AJ58" s="3"/>
      <c r="AK58" s="3"/>
      <c r="AL58" s="3"/>
      <c r="AM58" s="3"/>
      <c r="AN58" s="3"/>
      <c r="AO58" s="3"/>
      <c r="AP58" s="3"/>
      <c r="AQ58" s="3"/>
      <c r="AR58" s="2" t="s">
        <v>52</v>
      </c>
      <c r="AS58" s="2" t="s">
        <v>52</v>
      </c>
      <c r="AT58" s="3"/>
      <c r="AU58" s="2" t="s">
        <v>239</v>
      </c>
      <c r="AV58" s="3">
        <v>50</v>
      </c>
    </row>
    <row r="59" spans="1:48" ht="30" customHeight="1" x14ac:dyDescent="0.3">
      <c r="A59" s="9"/>
      <c r="B59" s="9"/>
      <c r="C59" s="9"/>
      <c r="D59" s="9"/>
      <c r="E59" s="9"/>
      <c r="F59" s="9"/>
      <c r="G59" s="9"/>
      <c r="H59" s="9"/>
      <c r="I59" s="9"/>
      <c r="J59" s="9"/>
      <c r="K59" s="9"/>
      <c r="L59" s="9"/>
      <c r="M59" s="9"/>
    </row>
    <row r="60" spans="1:48" ht="30" customHeight="1" x14ac:dyDescent="0.3">
      <c r="A60" s="9"/>
      <c r="B60" s="9"/>
      <c r="C60" s="9"/>
      <c r="D60" s="9"/>
      <c r="E60" s="9"/>
      <c r="F60" s="9"/>
      <c r="G60" s="9"/>
      <c r="H60" s="9"/>
      <c r="I60" s="9"/>
      <c r="J60" s="9"/>
      <c r="K60" s="9"/>
      <c r="L60" s="9"/>
      <c r="M60" s="9"/>
    </row>
    <row r="61" spans="1:48" ht="30" customHeight="1" x14ac:dyDescent="0.3">
      <c r="A61" s="9"/>
      <c r="B61" s="9"/>
      <c r="C61" s="9"/>
      <c r="D61" s="9"/>
      <c r="E61" s="9"/>
      <c r="F61" s="9"/>
      <c r="G61" s="9"/>
      <c r="H61" s="9"/>
      <c r="I61" s="9"/>
      <c r="J61" s="9"/>
      <c r="K61" s="9"/>
      <c r="L61" s="9"/>
      <c r="M61" s="9"/>
    </row>
    <row r="62" spans="1:48" ht="30" customHeight="1" x14ac:dyDescent="0.3">
      <c r="A62" s="9"/>
      <c r="B62" s="9"/>
      <c r="C62" s="9"/>
      <c r="D62" s="9"/>
      <c r="E62" s="9"/>
      <c r="F62" s="9"/>
      <c r="G62" s="9"/>
      <c r="H62" s="9"/>
      <c r="I62" s="9"/>
      <c r="J62" s="9"/>
      <c r="K62" s="9"/>
      <c r="L62" s="9"/>
      <c r="M62" s="9"/>
    </row>
    <row r="63" spans="1:48" ht="30" customHeight="1" x14ac:dyDescent="0.3">
      <c r="A63" s="9"/>
      <c r="B63" s="9"/>
      <c r="C63" s="9"/>
      <c r="D63" s="9"/>
      <c r="E63" s="9"/>
      <c r="F63" s="9"/>
      <c r="G63" s="9"/>
      <c r="H63" s="9"/>
      <c r="I63" s="9"/>
      <c r="J63" s="9"/>
      <c r="K63" s="9"/>
      <c r="L63" s="9"/>
      <c r="M63" s="9"/>
    </row>
    <row r="64" spans="1:48" ht="30" customHeight="1" x14ac:dyDescent="0.3">
      <c r="A64" s="9"/>
      <c r="B64" s="9"/>
      <c r="C64" s="9"/>
      <c r="D64" s="9"/>
      <c r="E64" s="9"/>
      <c r="F64" s="9"/>
      <c r="G64" s="9"/>
      <c r="H64" s="9"/>
      <c r="I64" s="9"/>
      <c r="J64" s="9"/>
      <c r="K64" s="9"/>
      <c r="L64" s="9"/>
      <c r="M64" s="9"/>
    </row>
    <row r="65" spans="1:48" ht="30" customHeight="1" x14ac:dyDescent="0.3">
      <c r="A65" s="9"/>
      <c r="B65" s="9"/>
      <c r="C65" s="9"/>
      <c r="D65" s="9"/>
      <c r="E65" s="9"/>
      <c r="F65" s="9"/>
      <c r="G65" s="9"/>
      <c r="H65" s="9"/>
      <c r="I65" s="9"/>
      <c r="J65" s="9"/>
      <c r="K65" s="9"/>
      <c r="L65" s="9"/>
      <c r="M65" s="9"/>
    </row>
    <row r="66" spans="1:48" ht="30" customHeight="1" x14ac:dyDescent="0.3">
      <c r="A66" s="9"/>
      <c r="B66" s="9"/>
      <c r="C66" s="9"/>
      <c r="D66" s="9"/>
      <c r="E66" s="9"/>
      <c r="F66" s="9"/>
      <c r="G66" s="9"/>
      <c r="H66" s="9"/>
      <c r="I66" s="9"/>
      <c r="J66" s="9"/>
      <c r="K66" s="9"/>
      <c r="L66" s="9"/>
      <c r="M66" s="9"/>
    </row>
    <row r="67" spans="1:48" ht="30" customHeight="1" x14ac:dyDescent="0.3">
      <c r="A67" s="9"/>
      <c r="B67" s="9"/>
      <c r="C67" s="9"/>
      <c r="D67" s="9"/>
      <c r="E67" s="9"/>
      <c r="F67" s="9"/>
      <c r="G67" s="9"/>
      <c r="H67" s="9"/>
      <c r="I67" s="9"/>
      <c r="J67" s="9"/>
      <c r="K67" s="9"/>
      <c r="L67" s="9"/>
      <c r="M67" s="9"/>
    </row>
    <row r="68" spans="1:48" ht="30" customHeight="1" x14ac:dyDescent="0.3">
      <c r="A68" s="9"/>
      <c r="B68" s="9"/>
      <c r="C68" s="9"/>
      <c r="D68" s="9"/>
      <c r="E68" s="9"/>
      <c r="F68" s="9"/>
      <c r="G68" s="9"/>
      <c r="H68" s="9"/>
      <c r="I68" s="9"/>
      <c r="J68" s="9"/>
      <c r="K68" s="9"/>
      <c r="L68" s="9"/>
      <c r="M68" s="9"/>
    </row>
    <row r="69" spans="1:48" ht="30" customHeight="1" x14ac:dyDescent="0.3">
      <c r="A69" s="11" t="s">
        <v>82</v>
      </c>
      <c r="B69" s="9"/>
      <c r="C69" s="9"/>
      <c r="D69" s="9"/>
      <c r="E69" s="9"/>
      <c r="F69" s="12">
        <f>SUM(F27:F68)</f>
        <v>13298939</v>
      </c>
      <c r="G69" s="9"/>
      <c r="H69" s="12">
        <f>SUM(H27:H68)</f>
        <v>30934553</v>
      </c>
      <c r="I69" s="9"/>
      <c r="J69" s="12">
        <f>SUM(J27:J68)</f>
        <v>142844</v>
      </c>
      <c r="K69" s="9"/>
      <c r="L69" s="12">
        <f>SUM(L27:L68)</f>
        <v>44376336</v>
      </c>
      <c r="M69" s="9"/>
      <c r="N69" t="s">
        <v>83</v>
      </c>
    </row>
    <row r="70" spans="1:48" ht="30" customHeight="1" x14ac:dyDescent="0.3">
      <c r="A70" s="11" t="s">
        <v>240</v>
      </c>
      <c r="B70" s="11" t="s">
        <v>52</v>
      </c>
      <c r="C70" s="9"/>
      <c r="D70" s="9"/>
      <c r="E70" s="9"/>
      <c r="F70" s="9"/>
      <c r="G70" s="9"/>
      <c r="H70" s="9"/>
      <c r="I70" s="9"/>
      <c r="J70" s="9"/>
      <c r="K70" s="9"/>
      <c r="L70" s="9"/>
      <c r="M70" s="9"/>
      <c r="N70" s="3"/>
      <c r="O70" s="3"/>
      <c r="P70" s="3"/>
      <c r="Q70" s="2" t="s">
        <v>241</v>
      </c>
      <c r="R70" s="3"/>
      <c r="S70" s="3"/>
      <c r="T70" s="3"/>
      <c r="U70" s="3"/>
      <c r="V70" s="3"/>
      <c r="W70" s="3"/>
      <c r="X70" s="3"/>
      <c r="Y70" s="3"/>
      <c r="Z70" s="3"/>
      <c r="AA70" s="3"/>
      <c r="AB70" s="3"/>
      <c r="AC70" s="3"/>
      <c r="AD70" s="3"/>
      <c r="AE70" s="3"/>
      <c r="AF70" s="3"/>
      <c r="AG70" s="3"/>
      <c r="AH70" s="3"/>
      <c r="AI70" s="3"/>
      <c r="AJ70" s="3"/>
      <c r="AK70" s="3"/>
      <c r="AL70" s="3"/>
      <c r="AM70" s="3"/>
      <c r="AN70" s="3"/>
      <c r="AO70" s="3"/>
      <c r="AP70" s="3"/>
      <c r="AQ70" s="3"/>
      <c r="AR70" s="3"/>
      <c r="AS70" s="3"/>
      <c r="AT70" s="3"/>
      <c r="AU70" s="3"/>
      <c r="AV70" s="3"/>
    </row>
    <row r="71" spans="1:48" ht="30" customHeight="1" x14ac:dyDescent="0.3">
      <c r="A71" s="11" t="s">
        <v>242</v>
      </c>
      <c r="B71" s="11" t="s">
        <v>243</v>
      </c>
      <c r="C71" s="11" t="s">
        <v>244</v>
      </c>
      <c r="D71" s="9">
        <v>6</v>
      </c>
      <c r="E71" s="12">
        <f>TRUNC(일위대가목록!E39,0)</f>
        <v>4306</v>
      </c>
      <c r="F71" s="12">
        <f>TRUNC(E71*D71, 0)</f>
        <v>25836</v>
      </c>
      <c r="G71" s="12">
        <f>TRUNC(일위대가목록!F39,0)</f>
        <v>3502</v>
      </c>
      <c r="H71" s="12">
        <f>TRUNC(G71*D71, 0)</f>
        <v>21012</v>
      </c>
      <c r="I71" s="12">
        <f>TRUNC(일위대가목록!G39,0)</f>
        <v>172</v>
      </c>
      <c r="J71" s="12">
        <f>TRUNC(I71*D71, 0)</f>
        <v>1032</v>
      </c>
      <c r="K71" s="12">
        <f>TRUNC(E71+G71+I71, 0)</f>
        <v>7980</v>
      </c>
      <c r="L71" s="12">
        <f>TRUNC(F71+H71+J71, 0)</f>
        <v>47880</v>
      </c>
      <c r="M71" s="11" t="s">
        <v>245</v>
      </c>
      <c r="N71" s="2" t="s">
        <v>246</v>
      </c>
      <c r="O71" s="2" t="s">
        <v>52</v>
      </c>
      <c r="P71" s="2" t="s">
        <v>52</v>
      </c>
      <c r="Q71" s="2" t="s">
        <v>241</v>
      </c>
      <c r="R71" s="2" t="s">
        <v>63</v>
      </c>
      <c r="S71" s="2" t="s">
        <v>64</v>
      </c>
      <c r="T71" s="2" t="s">
        <v>64</v>
      </c>
      <c r="U71" s="3"/>
      <c r="V71" s="3"/>
      <c r="W71" s="3"/>
      <c r="X71" s="3"/>
      <c r="Y71" s="3"/>
      <c r="Z71" s="3"/>
      <c r="AA71" s="3"/>
      <c r="AB71" s="3"/>
      <c r="AC71" s="3"/>
      <c r="AD71" s="3"/>
      <c r="AE71" s="3"/>
      <c r="AF71" s="3"/>
      <c r="AG71" s="3"/>
      <c r="AH71" s="3"/>
      <c r="AI71" s="3"/>
      <c r="AJ71" s="3"/>
      <c r="AK71" s="3"/>
      <c r="AL71" s="3"/>
      <c r="AM71" s="3"/>
      <c r="AN71" s="3"/>
      <c r="AO71" s="3"/>
      <c r="AP71" s="3"/>
      <c r="AQ71" s="3"/>
      <c r="AR71" s="2" t="s">
        <v>52</v>
      </c>
      <c r="AS71" s="2" t="s">
        <v>52</v>
      </c>
      <c r="AT71" s="3"/>
      <c r="AU71" s="2" t="s">
        <v>247</v>
      </c>
      <c r="AV71" s="3">
        <v>70</v>
      </c>
    </row>
    <row r="72" spans="1:48" ht="30" customHeight="1" x14ac:dyDescent="0.3">
      <c r="A72" s="9"/>
      <c r="B72" s="9"/>
      <c r="C72" s="9"/>
      <c r="D72" s="9"/>
      <c r="E72" s="9"/>
      <c r="F72" s="9"/>
      <c r="G72" s="9"/>
      <c r="H72" s="9"/>
      <c r="I72" s="9"/>
      <c r="J72" s="9"/>
      <c r="K72" s="9"/>
      <c r="L72" s="9"/>
      <c r="M72" s="9"/>
    </row>
    <row r="73" spans="1:48" ht="30" customHeight="1" x14ac:dyDescent="0.3">
      <c r="A73" s="9"/>
      <c r="B73" s="9"/>
      <c r="C73" s="9"/>
      <c r="D73" s="9"/>
      <c r="E73" s="9"/>
      <c r="F73" s="9"/>
      <c r="G73" s="9"/>
      <c r="H73" s="9"/>
      <c r="I73" s="9"/>
      <c r="J73" s="9"/>
      <c r="K73" s="9"/>
      <c r="L73" s="9"/>
      <c r="M73" s="9"/>
    </row>
    <row r="74" spans="1:48" ht="30" customHeight="1" x14ac:dyDescent="0.3">
      <c r="A74" s="9"/>
      <c r="B74" s="9"/>
      <c r="C74" s="9"/>
      <c r="D74" s="9"/>
      <c r="E74" s="9"/>
      <c r="F74" s="9"/>
      <c r="G74" s="9"/>
      <c r="H74" s="9"/>
      <c r="I74" s="9"/>
      <c r="J74" s="9"/>
      <c r="K74" s="9"/>
      <c r="L74" s="9"/>
      <c r="M74" s="9"/>
    </row>
    <row r="75" spans="1:48" ht="30" customHeight="1" x14ac:dyDescent="0.3">
      <c r="A75" s="9"/>
      <c r="B75" s="9"/>
      <c r="C75" s="9"/>
      <c r="D75" s="9"/>
      <c r="E75" s="9"/>
      <c r="F75" s="9"/>
      <c r="G75" s="9"/>
      <c r="H75" s="9"/>
      <c r="I75" s="9"/>
      <c r="J75" s="9"/>
      <c r="K75" s="9"/>
      <c r="L75" s="9"/>
      <c r="M75" s="9"/>
    </row>
    <row r="76" spans="1:48" ht="30" customHeight="1" x14ac:dyDescent="0.3">
      <c r="A76" s="9"/>
      <c r="B76" s="9"/>
      <c r="C76" s="9"/>
      <c r="D76" s="9"/>
      <c r="E76" s="9"/>
      <c r="F76" s="9"/>
      <c r="G76" s="9"/>
      <c r="H76" s="9"/>
      <c r="I76" s="9"/>
      <c r="J76" s="9"/>
      <c r="K76" s="9"/>
      <c r="L76" s="9"/>
      <c r="M76" s="9"/>
    </row>
    <row r="77" spans="1:48" ht="30" customHeight="1" x14ac:dyDescent="0.3">
      <c r="A77" s="9"/>
      <c r="B77" s="9"/>
      <c r="C77" s="9"/>
      <c r="D77" s="9"/>
      <c r="E77" s="9"/>
      <c r="F77" s="9"/>
      <c r="G77" s="9"/>
      <c r="H77" s="9"/>
      <c r="I77" s="9"/>
      <c r="J77" s="9"/>
      <c r="K77" s="9"/>
      <c r="L77" s="9"/>
      <c r="M77" s="9"/>
    </row>
    <row r="78" spans="1:48" ht="30" customHeight="1" x14ac:dyDescent="0.3">
      <c r="A78" s="9"/>
      <c r="B78" s="9"/>
      <c r="C78" s="9"/>
      <c r="D78" s="9"/>
      <c r="E78" s="9"/>
      <c r="F78" s="9"/>
      <c r="G78" s="9"/>
      <c r="H78" s="9"/>
      <c r="I78" s="9"/>
      <c r="J78" s="9"/>
      <c r="K78" s="9"/>
      <c r="L78" s="9"/>
      <c r="M78" s="9"/>
    </row>
    <row r="79" spans="1:48" ht="30" customHeight="1" x14ac:dyDescent="0.3">
      <c r="A79" s="9"/>
      <c r="B79" s="9"/>
      <c r="C79" s="9"/>
      <c r="D79" s="9"/>
      <c r="E79" s="9"/>
      <c r="F79" s="9"/>
      <c r="G79" s="9"/>
      <c r="H79" s="9"/>
      <c r="I79" s="9"/>
      <c r="J79" s="9"/>
      <c r="K79" s="9"/>
      <c r="L79" s="9"/>
      <c r="M79" s="9"/>
    </row>
    <row r="80" spans="1:48" ht="30" customHeight="1" x14ac:dyDescent="0.3">
      <c r="A80" s="9"/>
      <c r="B80" s="9"/>
      <c r="C80" s="9"/>
      <c r="D80" s="9"/>
      <c r="E80" s="9"/>
      <c r="F80" s="9"/>
      <c r="G80" s="9"/>
      <c r="H80" s="9"/>
      <c r="I80" s="9"/>
      <c r="J80" s="9"/>
      <c r="K80" s="9"/>
      <c r="L80" s="9"/>
      <c r="M80" s="9"/>
    </row>
    <row r="81" spans="1:48" ht="30" customHeight="1" x14ac:dyDescent="0.3">
      <c r="A81" s="9"/>
      <c r="B81" s="9"/>
      <c r="C81" s="9"/>
      <c r="D81" s="9"/>
      <c r="E81" s="9"/>
      <c r="F81" s="9"/>
      <c r="G81" s="9"/>
      <c r="H81" s="9"/>
      <c r="I81" s="9"/>
      <c r="J81" s="9"/>
      <c r="K81" s="9"/>
      <c r="L81" s="9"/>
      <c r="M81" s="9"/>
    </row>
    <row r="82" spans="1:48" ht="30" customHeight="1" x14ac:dyDescent="0.3">
      <c r="A82" s="9"/>
      <c r="B82" s="9"/>
      <c r="C82" s="9"/>
      <c r="D82" s="9"/>
      <c r="E82" s="9"/>
      <c r="F82" s="9"/>
      <c r="G82" s="9"/>
      <c r="H82" s="9"/>
      <c r="I82" s="9"/>
      <c r="J82" s="9"/>
      <c r="K82" s="9"/>
      <c r="L82" s="9"/>
      <c r="M82" s="9"/>
    </row>
    <row r="83" spans="1:48" ht="30" customHeight="1" x14ac:dyDescent="0.3">
      <c r="A83" s="9"/>
      <c r="B83" s="9"/>
      <c r="C83" s="9"/>
      <c r="D83" s="9"/>
      <c r="E83" s="9"/>
      <c r="F83" s="9"/>
      <c r="G83" s="9"/>
      <c r="H83" s="9"/>
      <c r="I83" s="9"/>
      <c r="J83" s="9"/>
      <c r="K83" s="9"/>
      <c r="L83" s="9"/>
      <c r="M83" s="9"/>
    </row>
    <row r="84" spans="1:48" ht="30" customHeight="1" x14ac:dyDescent="0.3">
      <c r="A84" s="9"/>
      <c r="B84" s="9"/>
      <c r="C84" s="9"/>
      <c r="D84" s="9"/>
      <c r="E84" s="9"/>
      <c r="F84" s="9"/>
      <c r="G84" s="9"/>
      <c r="H84" s="9"/>
      <c r="I84" s="9"/>
      <c r="J84" s="9"/>
      <c r="K84" s="9"/>
      <c r="L84" s="9"/>
      <c r="M84" s="9"/>
    </row>
    <row r="85" spans="1:48" ht="30" customHeight="1" x14ac:dyDescent="0.3">
      <c r="A85" s="9"/>
      <c r="B85" s="9"/>
      <c r="C85" s="9"/>
      <c r="D85" s="9"/>
      <c r="E85" s="9"/>
      <c r="F85" s="9"/>
      <c r="G85" s="9"/>
      <c r="H85" s="9"/>
      <c r="I85" s="9"/>
      <c r="J85" s="9"/>
      <c r="K85" s="9"/>
      <c r="L85" s="9"/>
      <c r="M85" s="9"/>
    </row>
    <row r="86" spans="1:48" ht="30" customHeight="1" x14ac:dyDescent="0.3">
      <c r="A86" s="9"/>
      <c r="B86" s="9"/>
      <c r="C86" s="9"/>
      <c r="D86" s="9"/>
      <c r="E86" s="9"/>
      <c r="F86" s="9"/>
      <c r="G86" s="9"/>
      <c r="H86" s="9"/>
      <c r="I86" s="9"/>
      <c r="J86" s="9"/>
      <c r="K86" s="9"/>
      <c r="L86" s="9"/>
      <c r="M86" s="9"/>
    </row>
    <row r="87" spans="1:48" ht="30" customHeight="1" x14ac:dyDescent="0.3">
      <c r="A87" s="9"/>
      <c r="B87" s="9"/>
      <c r="C87" s="9"/>
      <c r="D87" s="9"/>
      <c r="E87" s="9"/>
      <c r="F87" s="9"/>
      <c r="G87" s="9"/>
      <c r="H87" s="9"/>
      <c r="I87" s="9"/>
      <c r="J87" s="9"/>
      <c r="K87" s="9"/>
      <c r="L87" s="9"/>
      <c r="M87" s="9"/>
    </row>
    <row r="88" spans="1:48" ht="30" customHeight="1" x14ac:dyDescent="0.3">
      <c r="A88" s="9"/>
      <c r="B88" s="9"/>
      <c r="C88" s="9"/>
      <c r="D88" s="9"/>
      <c r="E88" s="9"/>
      <c r="F88" s="9"/>
      <c r="G88" s="9"/>
      <c r="H88" s="9"/>
      <c r="I88" s="9"/>
      <c r="J88" s="9"/>
      <c r="K88" s="9"/>
      <c r="L88" s="9"/>
      <c r="M88" s="9"/>
    </row>
    <row r="89" spans="1:48" ht="30" customHeight="1" x14ac:dyDescent="0.3">
      <c r="A89" s="9"/>
      <c r="B89" s="9"/>
      <c r="C89" s="9"/>
      <c r="D89" s="9"/>
      <c r="E89" s="9"/>
      <c r="F89" s="9"/>
      <c r="G89" s="9"/>
      <c r="H89" s="9"/>
      <c r="I89" s="9"/>
      <c r="J89" s="9"/>
      <c r="K89" s="9"/>
      <c r="L89" s="9"/>
      <c r="M89" s="9"/>
    </row>
    <row r="90" spans="1:48" ht="30" customHeight="1" x14ac:dyDescent="0.3">
      <c r="A90" s="9"/>
      <c r="B90" s="9"/>
      <c r="C90" s="9"/>
      <c r="D90" s="9"/>
      <c r="E90" s="9"/>
      <c r="F90" s="9"/>
      <c r="G90" s="9"/>
      <c r="H90" s="9"/>
      <c r="I90" s="9"/>
      <c r="J90" s="9"/>
      <c r="K90" s="9"/>
      <c r="L90" s="9"/>
      <c r="M90" s="9"/>
    </row>
    <row r="91" spans="1:48" ht="30" customHeight="1" x14ac:dyDescent="0.3">
      <c r="A91" s="11" t="s">
        <v>82</v>
      </c>
      <c r="B91" s="9"/>
      <c r="C91" s="9"/>
      <c r="D91" s="9"/>
      <c r="E91" s="9"/>
      <c r="F91" s="12">
        <f>SUM(F71:F90)</f>
        <v>25836</v>
      </c>
      <c r="G91" s="9"/>
      <c r="H91" s="12">
        <f>SUM(H71:H90)</f>
        <v>21012</v>
      </c>
      <c r="I91" s="9"/>
      <c r="J91" s="12">
        <f>SUM(J71:J90)</f>
        <v>1032</v>
      </c>
      <c r="K91" s="9"/>
      <c r="L91" s="12">
        <f>SUM(L71:L90)</f>
        <v>47880</v>
      </c>
      <c r="M91" s="9"/>
      <c r="N91" t="s">
        <v>83</v>
      </c>
    </row>
    <row r="92" spans="1:48" ht="30" customHeight="1" x14ac:dyDescent="0.3">
      <c r="A92" s="11" t="s">
        <v>248</v>
      </c>
      <c r="B92" s="11" t="s">
        <v>52</v>
      </c>
      <c r="C92" s="9"/>
      <c r="D92" s="9"/>
      <c r="E92" s="9"/>
      <c r="F92" s="9"/>
      <c r="G92" s="9"/>
      <c r="H92" s="9"/>
      <c r="I92" s="9"/>
      <c r="J92" s="9"/>
      <c r="K92" s="9"/>
      <c r="L92" s="9"/>
      <c r="M92" s="9"/>
      <c r="N92" s="3"/>
      <c r="O92" s="3"/>
      <c r="P92" s="3"/>
      <c r="Q92" s="2" t="s">
        <v>249</v>
      </c>
      <c r="R92" s="3"/>
      <c r="S92" s="3"/>
      <c r="T92" s="3"/>
      <c r="U92" s="3"/>
      <c r="V92" s="3"/>
      <c r="W92" s="3"/>
      <c r="X92" s="3"/>
      <c r="Y92" s="3"/>
      <c r="Z92" s="3"/>
      <c r="AA92" s="3"/>
      <c r="AB92" s="3"/>
      <c r="AC92" s="3"/>
      <c r="AD92" s="3"/>
      <c r="AE92" s="3"/>
      <c r="AF92" s="3"/>
      <c r="AG92" s="3"/>
      <c r="AH92" s="3"/>
      <c r="AI92" s="3"/>
      <c r="AJ92" s="3"/>
      <c r="AK92" s="3"/>
      <c r="AL92" s="3"/>
      <c r="AM92" s="3"/>
      <c r="AN92" s="3"/>
      <c r="AO92" s="3"/>
      <c r="AP92" s="3"/>
      <c r="AQ92" s="3"/>
      <c r="AR92" s="3"/>
      <c r="AS92" s="3"/>
      <c r="AT92" s="3"/>
      <c r="AU92" s="3"/>
      <c r="AV92" s="3"/>
    </row>
    <row r="93" spans="1:48" ht="30" customHeight="1" x14ac:dyDescent="0.3">
      <c r="A93" s="11" t="s">
        <v>250</v>
      </c>
      <c r="B93" s="11" t="s">
        <v>251</v>
      </c>
      <c r="C93" s="11" t="s">
        <v>68</v>
      </c>
      <c r="D93" s="9">
        <v>16</v>
      </c>
      <c r="E93" s="12">
        <f>TRUNC(일위대가목록!E40,0)</f>
        <v>0</v>
      </c>
      <c r="F93" s="12">
        <f>TRUNC(E93*D93, 0)</f>
        <v>0</v>
      </c>
      <c r="G93" s="12">
        <f>TRUNC(일위대가목록!F40,0)</f>
        <v>1169</v>
      </c>
      <c r="H93" s="12">
        <f>TRUNC(G93*D93, 0)</f>
        <v>18704</v>
      </c>
      <c r="I93" s="12">
        <f>TRUNC(일위대가목록!G40,0)</f>
        <v>0</v>
      </c>
      <c r="J93" s="12">
        <f>TRUNC(I93*D93, 0)</f>
        <v>0</v>
      </c>
      <c r="K93" s="12">
        <f>TRUNC(E93+G93+I93, 0)</f>
        <v>1169</v>
      </c>
      <c r="L93" s="12">
        <f>TRUNC(F93+H93+J93, 0)</f>
        <v>18704</v>
      </c>
      <c r="M93" s="11" t="s">
        <v>252</v>
      </c>
      <c r="N93" s="2" t="s">
        <v>253</v>
      </c>
      <c r="O93" s="2" t="s">
        <v>52</v>
      </c>
      <c r="P93" s="2" t="s">
        <v>52</v>
      </c>
      <c r="Q93" s="2" t="s">
        <v>249</v>
      </c>
      <c r="R93" s="2" t="s">
        <v>63</v>
      </c>
      <c r="S93" s="2" t="s">
        <v>64</v>
      </c>
      <c r="T93" s="2" t="s">
        <v>64</v>
      </c>
      <c r="U93" s="3"/>
      <c r="V93" s="3"/>
      <c r="W93" s="3"/>
      <c r="X93" s="3"/>
      <c r="Y93" s="3"/>
      <c r="Z93" s="3"/>
      <c r="AA93" s="3"/>
      <c r="AB93" s="3"/>
      <c r="AC93" s="3"/>
      <c r="AD93" s="3"/>
      <c r="AE93" s="3"/>
      <c r="AF93" s="3"/>
      <c r="AG93" s="3"/>
      <c r="AH93" s="3"/>
      <c r="AI93" s="3"/>
      <c r="AJ93" s="3"/>
      <c r="AK93" s="3"/>
      <c r="AL93" s="3"/>
      <c r="AM93" s="3"/>
      <c r="AN93" s="3"/>
      <c r="AO93" s="3"/>
      <c r="AP93" s="3"/>
      <c r="AQ93" s="3"/>
      <c r="AR93" s="2" t="s">
        <v>52</v>
      </c>
      <c r="AS93" s="2" t="s">
        <v>52</v>
      </c>
      <c r="AT93" s="3"/>
      <c r="AU93" s="2" t="s">
        <v>254</v>
      </c>
      <c r="AV93" s="3">
        <v>42</v>
      </c>
    </row>
    <row r="94" spans="1:48" ht="30" customHeight="1" x14ac:dyDescent="0.3">
      <c r="A94" s="9"/>
      <c r="B94" s="9"/>
      <c r="C94" s="9"/>
      <c r="D94" s="9"/>
      <c r="E94" s="9"/>
      <c r="F94" s="9"/>
      <c r="G94" s="9"/>
      <c r="H94" s="9"/>
      <c r="I94" s="9"/>
      <c r="J94" s="9"/>
      <c r="K94" s="9"/>
      <c r="L94" s="9"/>
      <c r="M94" s="9"/>
    </row>
    <row r="95" spans="1:48" ht="30" customHeight="1" x14ac:dyDescent="0.3">
      <c r="A95" s="9"/>
      <c r="B95" s="9"/>
      <c r="C95" s="9"/>
      <c r="D95" s="9"/>
      <c r="E95" s="9"/>
      <c r="F95" s="9"/>
      <c r="G95" s="9"/>
      <c r="H95" s="9"/>
      <c r="I95" s="9"/>
      <c r="J95" s="9"/>
      <c r="K95" s="9"/>
      <c r="L95" s="9"/>
      <c r="M95" s="9"/>
    </row>
    <row r="96" spans="1:48" ht="30" customHeight="1" x14ac:dyDescent="0.3">
      <c r="A96" s="9"/>
      <c r="B96" s="9"/>
      <c r="C96" s="9"/>
      <c r="D96" s="9"/>
      <c r="E96" s="9"/>
      <c r="F96" s="9"/>
      <c r="G96" s="9"/>
      <c r="H96" s="9"/>
      <c r="I96" s="9"/>
      <c r="J96" s="9"/>
      <c r="K96" s="9"/>
      <c r="L96" s="9"/>
      <c r="M96" s="9"/>
    </row>
    <row r="97" spans="1:13" ht="30" customHeight="1" x14ac:dyDescent="0.3">
      <c r="A97" s="9"/>
      <c r="B97" s="9"/>
      <c r="C97" s="9"/>
      <c r="D97" s="9"/>
      <c r="E97" s="9"/>
      <c r="F97" s="9"/>
      <c r="G97" s="9"/>
      <c r="H97" s="9"/>
      <c r="I97" s="9"/>
      <c r="J97" s="9"/>
      <c r="K97" s="9"/>
      <c r="L97" s="9"/>
      <c r="M97" s="9"/>
    </row>
    <row r="98" spans="1:13" ht="30" customHeight="1" x14ac:dyDescent="0.3">
      <c r="A98" s="9"/>
      <c r="B98" s="9"/>
      <c r="C98" s="9"/>
      <c r="D98" s="9"/>
      <c r="E98" s="9"/>
      <c r="F98" s="9"/>
      <c r="G98" s="9"/>
      <c r="H98" s="9"/>
      <c r="I98" s="9"/>
      <c r="J98" s="9"/>
      <c r="K98" s="9"/>
      <c r="L98" s="9"/>
      <c r="M98" s="9"/>
    </row>
    <row r="99" spans="1:13" ht="30" customHeight="1" x14ac:dyDescent="0.3">
      <c r="A99" s="9"/>
      <c r="B99" s="9"/>
      <c r="C99" s="9"/>
      <c r="D99" s="9"/>
      <c r="E99" s="9"/>
      <c r="F99" s="9"/>
      <c r="G99" s="9"/>
      <c r="H99" s="9"/>
      <c r="I99" s="9"/>
      <c r="J99" s="9"/>
      <c r="K99" s="9"/>
      <c r="L99" s="9"/>
      <c r="M99" s="9"/>
    </row>
    <row r="100" spans="1:13" ht="30" customHeight="1" x14ac:dyDescent="0.3">
      <c r="A100" s="9"/>
      <c r="B100" s="9"/>
      <c r="C100" s="9"/>
      <c r="D100" s="9"/>
      <c r="E100" s="9"/>
      <c r="F100" s="9"/>
      <c r="G100" s="9"/>
      <c r="H100" s="9"/>
      <c r="I100" s="9"/>
      <c r="J100" s="9"/>
      <c r="K100" s="9"/>
      <c r="L100" s="9"/>
      <c r="M100" s="9"/>
    </row>
    <row r="101" spans="1:13" ht="30" customHeight="1" x14ac:dyDescent="0.3">
      <c r="A101" s="9"/>
      <c r="B101" s="9"/>
      <c r="C101" s="9"/>
      <c r="D101" s="9"/>
      <c r="E101" s="9"/>
      <c r="F101" s="9"/>
      <c r="G101" s="9"/>
      <c r="H101" s="9"/>
      <c r="I101" s="9"/>
      <c r="J101" s="9"/>
      <c r="K101" s="9"/>
      <c r="L101" s="9"/>
      <c r="M101" s="9"/>
    </row>
    <row r="102" spans="1:13" ht="30" customHeight="1" x14ac:dyDescent="0.3">
      <c r="A102" s="9"/>
      <c r="B102" s="9"/>
      <c r="C102" s="9"/>
      <c r="D102" s="9"/>
      <c r="E102" s="9"/>
      <c r="F102" s="9"/>
      <c r="G102" s="9"/>
      <c r="H102" s="9"/>
      <c r="I102" s="9"/>
      <c r="J102" s="9"/>
      <c r="K102" s="9"/>
      <c r="L102" s="9"/>
      <c r="M102" s="9"/>
    </row>
    <row r="103" spans="1:13" ht="30" customHeight="1" x14ac:dyDescent="0.3">
      <c r="A103" s="9"/>
      <c r="B103" s="9"/>
      <c r="C103" s="9"/>
      <c r="D103" s="9"/>
      <c r="E103" s="9"/>
      <c r="F103" s="9"/>
      <c r="G103" s="9"/>
      <c r="H103" s="9"/>
      <c r="I103" s="9"/>
      <c r="J103" s="9"/>
      <c r="K103" s="9"/>
      <c r="L103" s="9"/>
      <c r="M103" s="9"/>
    </row>
    <row r="104" spans="1:13" ht="30" customHeight="1" x14ac:dyDescent="0.3">
      <c r="A104" s="9"/>
      <c r="B104" s="9"/>
      <c r="C104" s="9"/>
      <c r="D104" s="9"/>
      <c r="E104" s="9"/>
      <c r="F104" s="9"/>
      <c r="G104" s="9"/>
      <c r="H104" s="9"/>
      <c r="I104" s="9"/>
      <c r="J104" s="9"/>
      <c r="K104" s="9"/>
      <c r="L104" s="9"/>
      <c r="M104" s="9"/>
    </row>
    <row r="105" spans="1:13" ht="30" customHeight="1" x14ac:dyDescent="0.3">
      <c r="A105" s="9"/>
      <c r="B105" s="9"/>
      <c r="C105" s="9"/>
      <c r="D105" s="9"/>
      <c r="E105" s="9"/>
      <c r="F105" s="9"/>
      <c r="G105" s="9"/>
      <c r="H105" s="9"/>
      <c r="I105" s="9"/>
      <c r="J105" s="9"/>
      <c r="K105" s="9"/>
      <c r="L105" s="9"/>
      <c r="M105" s="9"/>
    </row>
    <row r="106" spans="1:13" ht="30" customHeight="1" x14ac:dyDescent="0.3">
      <c r="A106" s="9"/>
      <c r="B106" s="9"/>
      <c r="C106" s="9"/>
      <c r="D106" s="9"/>
      <c r="E106" s="9"/>
      <c r="F106" s="9"/>
      <c r="G106" s="9"/>
      <c r="H106" s="9"/>
      <c r="I106" s="9"/>
      <c r="J106" s="9"/>
      <c r="K106" s="9"/>
      <c r="L106" s="9"/>
      <c r="M106" s="9"/>
    </row>
    <row r="107" spans="1:13" ht="30" customHeight="1" x14ac:dyDescent="0.3">
      <c r="A107" s="9"/>
      <c r="B107" s="9"/>
      <c r="C107" s="9"/>
      <c r="D107" s="9"/>
      <c r="E107" s="9"/>
      <c r="F107" s="9"/>
      <c r="G107" s="9"/>
      <c r="H107" s="9"/>
      <c r="I107" s="9"/>
      <c r="J107" s="9"/>
      <c r="K107" s="9"/>
      <c r="L107" s="9"/>
      <c r="M107" s="9"/>
    </row>
    <row r="108" spans="1:13" ht="30" customHeight="1" x14ac:dyDescent="0.3">
      <c r="A108" s="9"/>
      <c r="B108" s="9"/>
      <c r="C108" s="9"/>
      <c r="D108" s="9"/>
      <c r="E108" s="9"/>
      <c r="F108" s="9"/>
      <c r="G108" s="9"/>
      <c r="H108" s="9"/>
      <c r="I108" s="9"/>
      <c r="J108" s="9"/>
      <c r="K108" s="9"/>
      <c r="L108" s="9"/>
      <c r="M108" s="9"/>
    </row>
    <row r="109" spans="1:13" ht="30" customHeight="1" x14ac:dyDescent="0.3">
      <c r="A109" s="9"/>
      <c r="B109" s="9"/>
      <c r="C109" s="9"/>
      <c r="D109" s="9"/>
      <c r="E109" s="9"/>
      <c r="F109" s="9"/>
      <c r="G109" s="9"/>
      <c r="H109" s="9"/>
      <c r="I109" s="9"/>
      <c r="J109" s="9"/>
      <c r="K109" s="9"/>
      <c r="L109" s="9"/>
      <c r="M109" s="9"/>
    </row>
    <row r="110" spans="1:13" ht="30" customHeight="1" x14ac:dyDescent="0.3">
      <c r="A110" s="9"/>
      <c r="B110" s="9"/>
      <c r="C110" s="9"/>
      <c r="D110" s="9"/>
      <c r="E110" s="9"/>
      <c r="F110" s="9"/>
      <c r="G110" s="9"/>
      <c r="H110" s="9"/>
      <c r="I110" s="9"/>
      <c r="J110" s="9"/>
      <c r="K110" s="9"/>
      <c r="L110" s="9"/>
      <c r="M110" s="9"/>
    </row>
    <row r="111" spans="1:13" ht="30" customHeight="1" x14ac:dyDescent="0.3">
      <c r="A111" s="9"/>
      <c r="B111" s="9"/>
      <c r="C111" s="9"/>
      <c r="D111" s="9"/>
      <c r="E111" s="9"/>
      <c r="F111" s="9"/>
      <c r="G111" s="9"/>
      <c r="H111" s="9"/>
      <c r="I111" s="9"/>
      <c r="J111" s="9"/>
      <c r="K111" s="9"/>
      <c r="L111" s="9"/>
      <c r="M111" s="9"/>
    </row>
    <row r="112" spans="1:13" ht="30" customHeight="1" x14ac:dyDescent="0.3">
      <c r="A112" s="9"/>
      <c r="B112" s="9"/>
      <c r="C112" s="9"/>
      <c r="D112" s="9"/>
      <c r="E112" s="9"/>
      <c r="F112" s="9"/>
      <c r="G112" s="9"/>
      <c r="H112" s="9"/>
      <c r="I112" s="9"/>
      <c r="J112" s="9"/>
      <c r="K112" s="9"/>
      <c r="L112" s="9"/>
      <c r="M112" s="9"/>
    </row>
    <row r="113" spans="1:48" ht="30" customHeight="1" x14ac:dyDescent="0.3">
      <c r="A113" s="11" t="s">
        <v>82</v>
      </c>
      <c r="B113" s="9"/>
      <c r="C113" s="9"/>
      <c r="D113" s="9"/>
      <c r="E113" s="9"/>
      <c r="F113" s="12">
        <f>SUM(F93:F112)</f>
        <v>0</v>
      </c>
      <c r="G113" s="9"/>
      <c r="H113" s="12">
        <f>SUM(H93:H112)</f>
        <v>18704</v>
      </c>
      <c r="I113" s="9"/>
      <c r="J113" s="12">
        <f>SUM(J93:J112)</f>
        <v>0</v>
      </c>
      <c r="K113" s="9"/>
      <c r="L113" s="12">
        <f>SUM(L93:L112)</f>
        <v>18704</v>
      </c>
      <c r="M113" s="9"/>
      <c r="N113" t="s">
        <v>83</v>
      </c>
    </row>
    <row r="114" spans="1:48" ht="30" customHeight="1" x14ac:dyDescent="0.3">
      <c r="A114" s="11" t="s">
        <v>255</v>
      </c>
      <c r="B114" s="11" t="s">
        <v>52</v>
      </c>
      <c r="C114" s="9"/>
      <c r="D114" s="9"/>
      <c r="E114" s="9"/>
      <c r="F114" s="9"/>
      <c r="G114" s="9"/>
      <c r="H114" s="9"/>
      <c r="I114" s="9"/>
      <c r="J114" s="9"/>
      <c r="K114" s="9"/>
      <c r="L114" s="9"/>
      <c r="M114" s="9"/>
      <c r="N114" s="3"/>
      <c r="O114" s="3"/>
      <c r="P114" s="3"/>
      <c r="Q114" s="2" t="s">
        <v>256</v>
      </c>
      <c r="R114" s="3"/>
      <c r="S114" s="3"/>
      <c r="T114" s="3"/>
      <c r="U114" s="3"/>
      <c r="V114" s="3"/>
      <c r="W114" s="3"/>
      <c r="X114" s="3"/>
      <c r="Y114" s="3"/>
      <c r="Z114" s="3"/>
      <c r="AA114" s="3"/>
      <c r="AB114" s="3"/>
      <c r="AC114" s="3"/>
      <c r="AD114" s="3"/>
      <c r="AE114" s="3"/>
      <c r="AF114" s="3"/>
      <c r="AG114" s="3"/>
      <c r="AH114" s="3"/>
      <c r="AI114" s="3"/>
      <c r="AJ114" s="3"/>
      <c r="AK114" s="3"/>
      <c r="AL114" s="3"/>
      <c r="AM114" s="3"/>
      <c r="AN114" s="3"/>
      <c r="AO114" s="3"/>
      <c r="AP114" s="3"/>
      <c r="AQ114" s="3"/>
      <c r="AR114" s="3"/>
      <c r="AS114" s="3"/>
      <c r="AT114" s="3"/>
      <c r="AU114" s="3"/>
      <c r="AV114" s="3"/>
    </row>
    <row r="115" spans="1:48" ht="30" customHeight="1" x14ac:dyDescent="0.3">
      <c r="A115" s="11" t="s">
        <v>257</v>
      </c>
      <c r="B115" s="11" t="s">
        <v>258</v>
      </c>
      <c r="C115" s="11" t="s">
        <v>68</v>
      </c>
      <c r="D115" s="9">
        <v>16</v>
      </c>
      <c r="E115" s="12">
        <f>TRUNC(일위대가목록!E41,0)</f>
        <v>136</v>
      </c>
      <c r="F115" s="12">
        <f>TRUNC(E115*D115, 0)</f>
        <v>2176</v>
      </c>
      <c r="G115" s="12">
        <f>TRUNC(일위대가목록!F41,0)</f>
        <v>6832</v>
      </c>
      <c r="H115" s="12">
        <f>TRUNC(G115*D115, 0)</f>
        <v>109312</v>
      </c>
      <c r="I115" s="12">
        <f>TRUNC(일위대가목록!G41,0)</f>
        <v>0</v>
      </c>
      <c r="J115" s="12">
        <f>TRUNC(I115*D115, 0)</f>
        <v>0</v>
      </c>
      <c r="K115" s="12">
        <f>TRUNC(E115+G115+I115, 0)</f>
        <v>6968</v>
      </c>
      <c r="L115" s="12">
        <f>TRUNC(F115+H115+J115, 0)</f>
        <v>111488</v>
      </c>
      <c r="M115" s="11" t="s">
        <v>259</v>
      </c>
      <c r="N115" s="2" t="s">
        <v>260</v>
      </c>
      <c r="O115" s="2" t="s">
        <v>52</v>
      </c>
      <c r="P115" s="2" t="s">
        <v>52</v>
      </c>
      <c r="Q115" s="2" t="s">
        <v>256</v>
      </c>
      <c r="R115" s="2" t="s">
        <v>63</v>
      </c>
      <c r="S115" s="2" t="s">
        <v>64</v>
      </c>
      <c r="T115" s="2" t="s">
        <v>64</v>
      </c>
      <c r="U115" s="3"/>
      <c r="V115" s="3"/>
      <c r="W115" s="3"/>
      <c r="X115" s="3"/>
      <c r="Y115" s="3"/>
      <c r="Z115" s="3"/>
      <c r="AA115" s="3"/>
      <c r="AB115" s="3"/>
      <c r="AC115" s="3"/>
      <c r="AD115" s="3"/>
      <c r="AE115" s="3"/>
      <c r="AF115" s="3"/>
      <c r="AG115" s="3"/>
      <c r="AH115" s="3"/>
      <c r="AI115" s="3"/>
      <c r="AJ115" s="3"/>
      <c r="AK115" s="3"/>
      <c r="AL115" s="3"/>
      <c r="AM115" s="3"/>
      <c r="AN115" s="3"/>
      <c r="AO115" s="3"/>
      <c r="AP115" s="3"/>
      <c r="AQ115" s="3"/>
      <c r="AR115" s="2" t="s">
        <v>52</v>
      </c>
      <c r="AS115" s="2" t="s">
        <v>52</v>
      </c>
      <c r="AT115" s="3"/>
      <c r="AU115" s="2" t="s">
        <v>261</v>
      </c>
      <c r="AV115" s="3">
        <v>43</v>
      </c>
    </row>
    <row r="116" spans="1:48" ht="30" customHeight="1" x14ac:dyDescent="0.3">
      <c r="A116" s="9"/>
      <c r="B116" s="9"/>
      <c r="C116" s="9"/>
      <c r="D116" s="9"/>
      <c r="E116" s="9"/>
      <c r="F116" s="9"/>
      <c r="G116" s="9"/>
      <c r="H116" s="9"/>
      <c r="I116" s="9"/>
      <c r="J116" s="9"/>
      <c r="K116" s="9"/>
      <c r="L116" s="9"/>
      <c r="M116" s="9"/>
    </row>
    <row r="117" spans="1:48" ht="30" customHeight="1" x14ac:dyDescent="0.3">
      <c r="A117" s="9"/>
      <c r="B117" s="9"/>
      <c r="C117" s="9"/>
      <c r="D117" s="9"/>
      <c r="E117" s="9"/>
      <c r="F117" s="9"/>
      <c r="G117" s="9"/>
      <c r="H117" s="9"/>
      <c r="I117" s="9"/>
      <c r="J117" s="9"/>
      <c r="K117" s="9"/>
      <c r="L117" s="9"/>
      <c r="M117" s="9"/>
    </row>
    <row r="118" spans="1:48" ht="30" customHeight="1" x14ac:dyDescent="0.3">
      <c r="A118" s="9"/>
      <c r="B118" s="9"/>
      <c r="C118" s="9"/>
      <c r="D118" s="9"/>
      <c r="E118" s="9"/>
      <c r="F118" s="9"/>
      <c r="G118" s="9"/>
      <c r="H118" s="9"/>
      <c r="I118" s="9"/>
      <c r="J118" s="9"/>
      <c r="K118" s="9"/>
      <c r="L118" s="9"/>
      <c r="M118" s="9"/>
    </row>
    <row r="119" spans="1:48" ht="30" customHeight="1" x14ac:dyDescent="0.3">
      <c r="A119" s="9"/>
      <c r="B119" s="9"/>
      <c r="C119" s="9"/>
      <c r="D119" s="9"/>
      <c r="E119" s="9"/>
      <c r="F119" s="9"/>
      <c r="G119" s="9"/>
      <c r="H119" s="9"/>
      <c r="I119" s="9"/>
      <c r="J119" s="9"/>
      <c r="K119" s="9"/>
      <c r="L119" s="9"/>
      <c r="M119" s="9"/>
    </row>
    <row r="120" spans="1:48" ht="30" customHeight="1" x14ac:dyDescent="0.3">
      <c r="A120" s="9"/>
      <c r="B120" s="9"/>
      <c r="C120" s="9"/>
      <c r="D120" s="9"/>
      <c r="E120" s="9"/>
      <c r="F120" s="9"/>
      <c r="G120" s="9"/>
      <c r="H120" s="9"/>
      <c r="I120" s="9"/>
      <c r="J120" s="9"/>
      <c r="K120" s="9"/>
      <c r="L120" s="9"/>
      <c r="M120" s="9"/>
    </row>
    <row r="121" spans="1:48" ht="30" customHeight="1" x14ac:dyDescent="0.3">
      <c r="A121" s="9"/>
      <c r="B121" s="9"/>
      <c r="C121" s="9"/>
      <c r="D121" s="9"/>
      <c r="E121" s="9"/>
      <c r="F121" s="9"/>
      <c r="G121" s="9"/>
      <c r="H121" s="9"/>
      <c r="I121" s="9"/>
      <c r="J121" s="9"/>
      <c r="K121" s="9"/>
      <c r="L121" s="9"/>
      <c r="M121" s="9"/>
    </row>
    <row r="122" spans="1:48" ht="30" customHeight="1" x14ac:dyDescent="0.3">
      <c r="A122" s="9"/>
      <c r="B122" s="9"/>
      <c r="C122" s="9"/>
      <c r="D122" s="9"/>
      <c r="E122" s="9"/>
      <c r="F122" s="9"/>
      <c r="G122" s="9"/>
      <c r="H122" s="9"/>
      <c r="I122" s="9"/>
      <c r="J122" s="9"/>
      <c r="K122" s="9"/>
      <c r="L122" s="9"/>
      <c r="M122" s="9"/>
    </row>
    <row r="123" spans="1:48" ht="30" customHeight="1" x14ac:dyDescent="0.3">
      <c r="A123" s="9"/>
      <c r="B123" s="9"/>
      <c r="C123" s="9"/>
      <c r="D123" s="9"/>
      <c r="E123" s="9"/>
      <c r="F123" s="9"/>
      <c r="G123" s="9"/>
      <c r="H123" s="9"/>
      <c r="I123" s="9"/>
      <c r="J123" s="9"/>
      <c r="K123" s="9"/>
      <c r="L123" s="9"/>
      <c r="M123" s="9"/>
    </row>
    <row r="124" spans="1:48" ht="30" customHeight="1" x14ac:dyDescent="0.3">
      <c r="A124" s="9"/>
      <c r="B124" s="9"/>
      <c r="C124" s="9"/>
      <c r="D124" s="9"/>
      <c r="E124" s="9"/>
      <c r="F124" s="9"/>
      <c r="G124" s="9"/>
      <c r="H124" s="9"/>
      <c r="I124" s="9"/>
      <c r="J124" s="9"/>
      <c r="K124" s="9"/>
      <c r="L124" s="9"/>
      <c r="M124" s="9"/>
    </row>
    <row r="125" spans="1:48" ht="30" customHeight="1" x14ac:dyDescent="0.3">
      <c r="A125" s="9"/>
      <c r="B125" s="9"/>
      <c r="C125" s="9"/>
      <c r="D125" s="9"/>
      <c r="E125" s="9"/>
      <c r="F125" s="9"/>
      <c r="G125" s="9"/>
      <c r="H125" s="9"/>
      <c r="I125" s="9"/>
      <c r="J125" s="9"/>
      <c r="K125" s="9"/>
      <c r="L125" s="9"/>
      <c r="M125" s="9"/>
    </row>
    <row r="126" spans="1:48" ht="30" customHeight="1" x14ac:dyDescent="0.3">
      <c r="A126" s="9"/>
      <c r="B126" s="9"/>
      <c r="C126" s="9"/>
      <c r="D126" s="9"/>
      <c r="E126" s="9"/>
      <c r="F126" s="9"/>
      <c r="G126" s="9"/>
      <c r="H126" s="9"/>
      <c r="I126" s="9"/>
      <c r="J126" s="9"/>
      <c r="K126" s="9"/>
      <c r="L126" s="9"/>
      <c r="M126" s="9"/>
    </row>
    <row r="127" spans="1:48" ht="30" customHeight="1" x14ac:dyDescent="0.3">
      <c r="A127" s="9"/>
      <c r="B127" s="9"/>
      <c r="C127" s="9"/>
      <c r="D127" s="9"/>
      <c r="E127" s="9"/>
      <c r="F127" s="9"/>
      <c r="G127" s="9"/>
      <c r="H127" s="9"/>
      <c r="I127" s="9"/>
      <c r="J127" s="9"/>
      <c r="K127" s="9"/>
      <c r="L127" s="9"/>
      <c r="M127" s="9"/>
    </row>
    <row r="128" spans="1:48" ht="30" customHeight="1" x14ac:dyDescent="0.3">
      <c r="A128" s="9"/>
      <c r="B128" s="9"/>
      <c r="C128" s="9"/>
      <c r="D128" s="9"/>
      <c r="E128" s="9"/>
      <c r="F128" s="9"/>
      <c r="G128" s="9"/>
      <c r="H128" s="9"/>
      <c r="I128" s="9"/>
      <c r="J128" s="9"/>
      <c r="K128" s="9"/>
      <c r="L128" s="9"/>
      <c r="M128" s="9"/>
    </row>
    <row r="129" spans="1:48" ht="30" customHeight="1" x14ac:dyDescent="0.3">
      <c r="A129" s="9"/>
      <c r="B129" s="9"/>
      <c r="C129" s="9"/>
      <c r="D129" s="9"/>
      <c r="E129" s="9"/>
      <c r="F129" s="9"/>
      <c r="G129" s="9"/>
      <c r="H129" s="9"/>
      <c r="I129" s="9"/>
      <c r="J129" s="9"/>
      <c r="K129" s="9"/>
      <c r="L129" s="9"/>
      <c r="M129" s="9"/>
    </row>
    <row r="130" spans="1:48" ht="30" customHeight="1" x14ac:dyDescent="0.3">
      <c r="A130" s="9"/>
      <c r="B130" s="9"/>
      <c r="C130" s="9"/>
      <c r="D130" s="9"/>
      <c r="E130" s="9"/>
      <c r="F130" s="9"/>
      <c r="G130" s="9"/>
      <c r="H130" s="9"/>
      <c r="I130" s="9"/>
      <c r="J130" s="9"/>
      <c r="K130" s="9"/>
      <c r="L130" s="9"/>
      <c r="M130" s="9"/>
    </row>
    <row r="131" spans="1:48" ht="30" customHeight="1" x14ac:dyDescent="0.3">
      <c r="A131" s="9"/>
      <c r="B131" s="9"/>
      <c r="C131" s="9"/>
      <c r="D131" s="9"/>
      <c r="E131" s="9"/>
      <c r="F131" s="9"/>
      <c r="G131" s="9"/>
      <c r="H131" s="9"/>
      <c r="I131" s="9"/>
      <c r="J131" s="9"/>
      <c r="K131" s="9"/>
      <c r="L131" s="9"/>
      <c r="M131" s="9"/>
    </row>
    <row r="132" spans="1:48" ht="30" customHeight="1" x14ac:dyDescent="0.3">
      <c r="A132" s="9"/>
      <c r="B132" s="9"/>
      <c r="C132" s="9"/>
      <c r="D132" s="9"/>
      <c r="E132" s="9"/>
      <c r="F132" s="9"/>
      <c r="G132" s="9"/>
      <c r="H132" s="9"/>
      <c r="I132" s="9"/>
      <c r="J132" s="9"/>
      <c r="K132" s="9"/>
      <c r="L132" s="9"/>
      <c r="M132" s="9"/>
    </row>
    <row r="133" spans="1:48" ht="30" customHeight="1" x14ac:dyDescent="0.3">
      <c r="A133" s="9"/>
      <c r="B133" s="9"/>
      <c r="C133" s="9"/>
      <c r="D133" s="9"/>
      <c r="E133" s="9"/>
      <c r="F133" s="9"/>
      <c r="G133" s="9"/>
      <c r="H133" s="9"/>
      <c r="I133" s="9"/>
      <c r="J133" s="9"/>
      <c r="K133" s="9"/>
      <c r="L133" s="9"/>
      <c r="M133" s="9"/>
    </row>
    <row r="134" spans="1:48" ht="30" customHeight="1" x14ac:dyDescent="0.3">
      <c r="A134" s="9"/>
      <c r="B134" s="9"/>
      <c r="C134" s="9"/>
      <c r="D134" s="9"/>
      <c r="E134" s="9"/>
      <c r="F134" s="9"/>
      <c r="G134" s="9"/>
      <c r="H134" s="9"/>
      <c r="I134" s="9"/>
      <c r="J134" s="9"/>
      <c r="K134" s="9"/>
      <c r="L134" s="9"/>
      <c r="M134" s="9"/>
    </row>
    <row r="135" spans="1:48" ht="30" customHeight="1" x14ac:dyDescent="0.3">
      <c r="A135" s="11" t="s">
        <v>82</v>
      </c>
      <c r="B135" s="9"/>
      <c r="C135" s="9"/>
      <c r="D135" s="9"/>
      <c r="E135" s="9"/>
      <c r="F135" s="12">
        <f>SUM(F115:F134)</f>
        <v>2176</v>
      </c>
      <c r="G135" s="9"/>
      <c r="H135" s="12">
        <f>SUM(H115:H134)</f>
        <v>109312</v>
      </c>
      <c r="I135" s="9"/>
      <c r="J135" s="12">
        <f>SUM(J115:J134)</f>
        <v>0</v>
      </c>
      <c r="K135" s="9"/>
      <c r="L135" s="12">
        <f>SUM(L115:L134)</f>
        <v>111488</v>
      </c>
      <c r="M135" s="9"/>
      <c r="N135" t="s">
        <v>83</v>
      </c>
    </row>
    <row r="136" spans="1:48" ht="30" customHeight="1" x14ac:dyDescent="0.3">
      <c r="A136" s="11" t="s">
        <v>262</v>
      </c>
      <c r="B136" s="11" t="s">
        <v>52</v>
      </c>
      <c r="C136" s="9"/>
      <c r="D136" s="9"/>
      <c r="E136" s="9"/>
      <c r="F136" s="9"/>
      <c r="G136" s="9"/>
      <c r="H136" s="9"/>
      <c r="I136" s="9"/>
      <c r="J136" s="9"/>
      <c r="K136" s="9"/>
      <c r="L136" s="9"/>
      <c r="M136" s="9"/>
      <c r="N136" s="3"/>
      <c r="O136" s="3"/>
      <c r="P136" s="3"/>
      <c r="Q136" s="2" t="s">
        <v>263</v>
      </c>
      <c r="R136" s="3"/>
      <c r="S136" s="3"/>
      <c r="T136" s="3"/>
      <c r="U136" s="3"/>
      <c r="V136" s="3"/>
      <c r="W136" s="3"/>
      <c r="X136" s="3"/>
      <c r="Y136" s="3"/>
      <c r="Z136" s="3"/>
      <c r="AA136" s="3"/>
      <c r="AB136" s="3"/>
      <c r="AC136" s="3"/>
      <c r="AD136" s="3"/>
      <c r="AE136" s="3"/>
      <c r="AF136" s="3"/>
      <c r="AG136" s="3"/>
      <c r="AH136" s="3"/>
      <c r="AI136" s="3"/>
      <c r="AJ136" s="3"/>
      <c r="AK136" s="3"/>
      <c r="AL136" s="3"/>
      <c r="AM136" s="3"/>
      <c r="AN136" s="3"/>
      <c r="AO136" s="3"/>
      <c r="AP136" s="3"/>
      <c r="AQ136" s="3"/>
      <c r="AR136" s="3"/>
      <c r="AS136" s="3"/>
      <c r="AT136" s="3"/>
      <c r="AU136" s="3"/>
      <c r="AV136" s="3"/>
    </row>
    <row r="137" spans="1:48" ht="30" customHeight="1" x14ac:dyDescent="0.3">
      <c r="A137" s="11" t="s">
        <v>264</v>
      </c>
      <c r="B137" s="11" t="s">
        <v>265</v>
      </c>
      <c r="C137" s="11" t="s">
        <v>88</v>
      </c>
      <c r="D137" s="9">
        <v>1</v>
      </c>
      <c r="E137" s="12">
        <f>TRUNC(일위대가목록!E42,0)</f>
        <v>0</v>
      </c>
      <c r="F137" s="12">
        <f t="shared" ref="F137:F151" si="6">TRUNC(E137*D137, 0)</f>
        <v>0</v>
      </c>
      <c r="G137" s="12">
        <f>TRUNC(일위대가목록!F42,0)</f>
        <v>11981</v>
      </c>
      <c r="H137" s="12">
        <f t="shared" ref="H137:H151" si="7">TRUNC(G137*D137, 0)</f>
        <v>11981</v>
      </c>
      <c r="I137" s="12">
        <f>TRUNC(일위대가목록!G42,0)</f>
        <v>238</v>
      </c>
      <c r="J137" s="12">
        <f t="shared" ref="J137:J151" si="8">TRUNC(I137*D137, 0)</f>
        <v>238</v>
      </c>
      <c r="K137" s="12">
        <f t="shared" ref="K137:K151" si="9">TRUNC(E137+G137+I137, 0)</f>
        <v>12219</v>
      </c>
      <c r="L137" s="12">
        <f t="shared" ref="L137:L151" si="10">TRUNC(F137+H137+J137, 0)</f>
        <v>12219</v>
      </c>
      <c r="M137" s="11" t="s">
        <v>266</v>
      </c>
      <c r="N137" s="2" t="s">
        <v>267</v>
      </c>
      <c r="O137" s="2" t="s">
        <v>52</v>
      </c>
      <c r="P137" s="2" t="s">
        <v>52</v>
      </c>
      <c r="Q137" s="2" t="s">
        <v>263</v>
      </c>
      <c r="R137" s="2" t="s">
        <v>63</v>
      </c>
      <c r="S137" s="2" t="s">
        <v>64</v>
      </c>
      <c r="T137" s="2" t="s">
        <v>64</v>
      </c>
      <c r="U137" s="3"/>
      <c r="V137" s="3"/>
      <c r="W137" s="3"/>
      <c r="X137" s="3"/>
      <c r="Y137" s="3"/>
      <c r="Z137" s="3"/>
      <c r="AA137" s="3"/>
      <c r="AB137" s="3"/>
      <c r="AC137" s="3"/>
      <c r="AD137" s="3"/>
      <c r="AE137" s="3"/>
      <c r="AF137" s="3"/>
      <c r="AG137" s="3"/>
      <c r="AH137" s="3"/>
      <c r="AI137" s="3"/>
      <c r="AJ137" s="3"/>
      <c r="AK137" s="3"/>
      <c r="AL137" s="3"/>
      <c r="AM137" s="3"/>
      <c r="AN137" s="3"/>
      <c r="AO137" s="3"/>
      <c r="AP137" s="3"/>
      <c r="AQ137" s="3"/>
      <c r="AR137" s="2" t="s">
        <v>52</v>
      </c>
      <c r="AS137" s="2" t="s">
        <v>52</v>
      </c>
      <c r="AT137" s="3"/>
      <c r="AU137" s="2" t="s">
        <v>268</v>
      </c>
      <c r="AV137" s="3">
        <v>37</v>
      </c>
    </row>
    <row r="138" spans="1:48" ht="30" customHeight="1" x14ac:dyDescent="0.3">
      <c r="A138" s="11" t="s">
        <v>269</v>
      </c>
      <c r="B138" s="11" t="s">
        <v>270</v>
      </c>
      <c r="C138" s="11" t="s">
        <v>88</v>
      </c>
      <c r="D138" s="9">
        <v>1</v>
      </c>
      <c r="E138" s="12">
        <f>TRUNC(일위대가목록!E43,0)</f>
        <v>0</v>
      </c>
      <c r="F138" s="12">
        <f t="shared" si="6"/>
        <v>0</v>
      </c>
      <c r="G138" s="12">
        <f>TRUNC(일위대가목록!F43,0)</f>
        <v>208890</v>
      </c>
      <c r="H138" s="12">
        <f t="shared" si="7"/>
        <v>208890</v>
      </c>
      <c r="I138" s="12">
        <f>TRUNC(일위대가목록!G43,0)</f>
        <v>4158</v>
      </c>
      <c r="J138" s="12">
        <f t="shared" si="8"/>
        <v>4158</v>
      </c>
      <c r="K138" s="12">
        <f t="shared" si="9"/>
        <v>213048</v>
      </c>
      <c r="L138" s="12">
        <f t="shared" si="10"/>
        <v>213048</v>
      </c>
      <c r="M138" s="11" t="s">
        <v>271</v>
      </c>
      <c r="N138" s="2" t="s">
        <v>272</v>
      </c>
      <c r="O138" s="2" t="s">
        <v>52</v>
      </c>
      <c r="P138" s="2" t="s">
        <v>52</v>
      </c>
      <c r="Q138" s="2" t="s">
        <v>263</v>
      </c>
      <c r="R138" s="2" t="s">
        <v>63</v>
      </c>
      <c r="S138" s="2" t="s">
        <v>64</v>
      </c>
      <c r="T138" s="2" t="s">
        <v>64</v>
      </c>
      <c r="U138" s="3"/>
      <c r="V138" s="3"/>
      <c r="W138" s="3"/>
      <c r="X138" s="3"/>
      <c r="Y138" s="3"/>
      <c r="Z138" s="3"/>
      <c r="AA138" s="3"/>
      <c r="AB138" s="3"/>
      <c r="AC138" s="3"/>
      <c r="AD138" s="3"/>
      <c r="AE138" s="3"/>
      <c r="AF138" s="3"/>
      <c r="AG138" s="3"/>
      <c r="AH138" s="3"/>
      <c r="AI138" s="3"/>
      <c r="AJ138" s="3"/>
      <c r="AK138" s="3"/>
      <c r="AL138" s="3"/>
      <c r="AM138" s="3"/>
      <c r="AN138" s="3"/>
      <c r="AO138" s="3"/>
      <c r="AP138" s="3"/>
      <c r="AQ138" s="3"/>
      <c r="AR138" s="2" t="s">
        <v>52</v>
      </c>
      <c r="AS138" s="2" t="s">
        <v>52</v>
      </c>
      <c r="AT138" s="3"/>
      <c r="AU138" s="2" t="s">
        <v>273</v>
      </c>
      <c r="AV138" s="3">
        <v>51</v>
      </c>
    </row>
    <row r="139" spans="1:48" ht="30" customHeight="1" x14ac:dyDescent="0.3">
      <c r="A139" s="11" t="s">
        <v>274</v>
      </c>
      <c r="B139" s="11" t="s">
        <v>275</v>
      </c>
      <c r="C139" s="11" t="s">
        <v>88</v>
      </c>
      <c r="D139" s="9">
        <v>1</v>
      </c>
      <c r="E139" s="12">
        <f>TRUNC(일위대가목록!E44,0)</f>
        <v>0</v>
      </c>
      <c r="F139" s="12">
        <f t="shared" si="6"/>
        <v>0</v>
      </c>
      <c r="G139" s="12">
        <f>TRUNC(일위대가목록!F44,0)</f>
        <v>186102</v>
      </c>
      <c r="H139" s="12">
        <f t="shared" si="7"/>
        <v>186102</v>
      </c>
      <c r="I139" s="12">
        <f>TRUNC(일위대가목록!G44,0)</f>
        <v>3704</v>
      </c>
      <c r="J139" s="12">
        <f t="shared" si="8"/>
        <v>3704</v>
      </c>
      <c r="K139" s="12">
        <f t="shared" si="9"/>
        <v>189806</v>
      </c>
      <c r="L139" s="12">
        <f t="shared" si="10"/>
        <v>189806</v>
      </c>
      <c r="M139" s="11" t="s">
        <v>276</v>
      </c>
      <c r="N139" s="2" t="s">
        <v>277</v>
      </c>
      <c r="O139" s="2" t="s">
        <v>52</v>
      </c>
      <c r="P139" s="2" t="s">
        <v>52</v>
      </c>
      <c r="Q139" s="2" t="s">
        <v>263</v>
      </c>
      <c r="R139" s="2" t="s">
        <v>63</v>
      </c>
      <c r="S139" s="2" t="s">
        <v>64</v>
      </c>
      <c r="T139" s="2" t="s">
        <v>64</v>
      </c>
      <c r="U139" s="3"/>
      <c r="V139" s="3"/>
      <c r="W139" s="3"/>
      <c r="X139" s="3"/>
      <c r="Y139" s="3"/>
      <c r="Z139" s="3"/>
      <c r="AA139" s="3"/>
      <c r="AB139" s="3"/>
      <c r="AC139" s="3"/>
      <c r="AD139" s="3"/>
      <c r="AE139" s="3"/>
      <c r="AF139" s="3"/>
      <c r="AG139" s="3"/>
      <c r="AH139" s="3"/>
      <c r="AI139" s="3"/>
      <c r="AJ139" s="3"/>
      <c r="AK139" s="3"/>
      <c r="AL139" s="3"/>
      <c r="AM139" s="3"/>
      <c r="AN139" s="3"/>
      <c r="AO139" s="3"/>
      <c r="AP139" s="3"/>
      <c r="AQ139" s="3"/>
      <c r="AR139" s="2" t="s">
        <v>52</v>
      </c>
      <c r="AS139" s="2" t="s">
        <v>52</v>
      </c>
      <c r="AT139" s="3"/>
      <c r="AU139" s="2" t="s">
        <v>278</v>
      </c>
      <c r="AV139" s="3">
        <v>52</v>
      </c>
    </row>
    <row r="140" spans="1:48" ht="30" customHeight="1" x14ac:dyDescent="0.3">
      <c r="A140" s="11" t="s">
        <v>279</v>
      </c>
      <c r="B140" s="11" t="s">
        <v>280</v>
      </c>
      <c r="C140" s="11" t="s">
        <v>88</v>
      </c>
      <c r="D140" s="9">
        <v>1</v>
      </c>
      <c r="E140" s="12">
        <f>TRUNC(일위대가목록!E45,0)</f>
        <v>0</v>
      </c>
      <c r="F140" s="12">
        <f t="shared" si="6"/>
        <v>0</v>
      </c>
      <c r="G140" s="12">
        <f>TRUNC(일위대가목록!F45,0)</f>
        <v>307041</v>
      </c>
      <c r="H140" s="12">
        <f t="shared" si="7"/>
        <v>307041</v>
      </c>
      <c r="I140" s="12">
        <f>TRUNC(일위대가목록!G45,0)</f>
        <v>6111</v>
      </c>
      <c r="J140" s="12">
        <f t="shared" si="8"/>
        <v>6111</v>
      </c>
      <c r="K140" s="12">
        <f t="shared" si="9"/>
        <v>313152</v>
      </c>
      <c r="L140" s="12">
        <f t="shared" si="10"/>
        <v>313152</v>
      </c>
      <c r="M140" s="11" t="s">
        <v>281</v>
      </c>
      <c r="N140" s="2" t="s">
        <v>282</v>
      </c>
      <c r="O140" s="2" t="s">
        <v>52</v>
      </c>
      <c r="P140" s="2" t="s">
        <v>52</v>
      </c>
      <c r="Q140" s="2" t="s">
        <v>263</v>
      </c>
      <c r="R140" s="2" t="s">
        <v>63</v>
      </c>
      <c r="S140" s="2" t="s">
        <v>64</v>
      </c>
      <c r="T140" s="2" t="s">
        <v>64</v>
      </c>
      <c r="U140" s="3"/>
      <c r="V140" s="3"/>
      <c r="W140" s="3"/>
      <c r="X140" s="3"/>
      <c r="Y140" s="3"/>
      <c r="Z140" s="3"/>
      <c r="AA140" s="3"/>
      <c r="AB140" s="3"/>
      <c r="AC140" s="3"/>
      <c r="AD140" s="3"/>
      <c r="AE140" s="3"/>
      <c r="AF140" s="3"/>
      <c r="AG140" s="3"/>
      <c r="AH140" s="3"/>
      <c r="AI140" s="3"/>
      <c r="AJ140" s="3"/>
      <c r="AK140" s="3"/>
      <c r="AL140" s="3"/>
      <c r="AM140" s="3"/>
      <c r="AN140" s="3"/>
      <c r="AO140" s="3"/>
      <c r="AP140" s="3"/>
      <c r="AQ140" s="3"/>
      <c r="AR140" s="2" t="s">
        <v>52</v>
      </c>
      <c r="AS140" s="2" t="s">
        <v>52</v>
      </c>
      <c r="AT140" s="3"/>
      <c r="AU140" s="2" t="s">
        <v>283</v>
      </c>
      <c r="AV140" s="3">
        <v>53</v>
      </c>
    </row>
    <row r="141" spans="1:48" ht="30" customHeight="1" x14ac:dyDescent="0.3">
      <c r="A141" s="11" t="s">
        <v>284</v>
      </c>
      <c r="B141" s="11" t="s">
        <v>285</v>
      </c>
      <c r="C141" s="11" t="s">
        <v>88</v>
      </c>
      <c r="D141" s="9">
        <v>1</v>
      </c>
      <c r="E141" s="12">
        <f>TRUNC(일위대가목록!E46,0)</f>
        <v>0</v>
      </c>
      <c r="F141" s="12">
        <f t="shared" si="6"/>
        <v>0</v>
      </c>
      <c r="G141" s="12">
        <f>TRUNC(일위대가목록!F46,0)</f>
        <v>169195</v>
      </c>
      <c r="H141" s="12">
        <f t="shared" si="7"/>
        <v>169195</v>
      </c>
      <c r="I141" s="12">
        <f>TRUNC(일위대가목록!G46,0)</f>
        <v>3367</v>
      </c>
      <c r="J141" s="12">
        <f t="shared" si="8"/>
        <v>3367</v>
      </c>
      <c r="K141" s="12">
        <f t="shared" si="9"/>
        <v>172562</v>
      </c>
      <c r="L141" s="12">
        <f t="shared" si="10"/>
        <v>172562</v>
      </c>
      <c r="M141" s="11" t="s">
        <v>286</v>
      </c>
      <c r="N141" s="2" t="s">
        <v>287</v>
      </c>
      <c r="O141" s="2" t="s">
        <v>52</v>
      </c>
      <c r="P141" s="2" t="s">
        <v>52</v>
      </c>
      <c r="Q141" s="2" t="s">
        <v>263</v>
      </c>
      <c r="R141" s="2" t="s">
        <v>63</v>
      </c>
      <c r="S141" s="2" t="s">
        <v>64</v>
      </c>
      <c r="T141" s="2" t="s">
        <v>64</v>
      </c>
      <c r="U141" s="3"/>
      <c r="V141" s="3"/>
      <c r="W141" s="3"/>
      <c r="X141" s="3"/>
      <c r="Y141" s="3"/>
      <c r="Z141" s="3"/>
      <c r="AA141" s="3"/>
      <c r="AB141" s="3"/>
      <c r="AC141" s="3"/>
      <c r="AD141" s="3"/>
      <c r="AE141" s="3"/>
      <c r="AF141" s="3"/>
      <c r="AG141" s="3"/>
      <c r="AH141" s="3"/>
      <c r="AI141" s="3"/>
      <c r="AJ141" s="3"/>
      <c r="AK141" s="3"/>
      <c r="AL141" s="3"/>
      <c r="AM141" s="3"/>
      <c r="AN141" s="3"/>
      <c r="AO141" s="3"/>
      <c r="AP141" s="3"/>
      <c r="AQ141" s="3"/>
      <c r="AR141" s="2" t="s">
        <v>52</v>
      </c>
      <c r="AS141" s="2" t="s">
        <v>52</v>
      </c>
      <c r="AT141" s="3"/>
      <c r="AU141" s="2" t="s">
        <v>288</v>
      </c>
      <c r="AV141" s="3">
        <v>54</v>
      </c>
    </row>
    <row r="142" spans="1:48" ht="30" customHeight="1" x14ac:dyDescent="0.3">
      <c r="A142" s="11" t="s">
        <v>289</v>
      </c>
      <c r="B142" s="11" t="s">
        <v>290</v>
      </c>
      <c r="C142" s="11" t="s">
        <v>88</v>
      </c>
      <c r="D142" s="9">
        <v>1</v>
      </c>
      <c r="E142" s="12">
        <f>TRUNC(일위대가목록!E47,0)</f>
        <v>0</v>
      </c>
      <c r="F142" s="12">
        <f t="shared" si="6"/>
        <v>0</v>
      </c>
      <c r="G142" s="12">
        <f>TRUNC(일위대가목록!F47,0)</f>
        <v>114050</v>
      </c>
      <c r="H142" s="12">
        <f t="shared" si="7"/>
        <v>114050</v>
      </c>
      <c r="I142" s="12">
        <f>TRUNC(일위대가목록!G47,0)</f>
        <v>2270</v>
      </c>
      <c r="J142" s="12">
        <f t="shared" si="8"/>
        <v>2270</v>
      </c>
      <c r="K142" s="12">
        <f t="shared" si="9"/>
        <v>116320</v>
      </c>
      <c r="L142" s="12">
        <f t="shared" si="10"/>
        <v>116320</v>
      </c>
      <c r="M142" s="11" t="s">
        <v>291</v>
      </c>
      <c r="N142" s="2" t="s">
        <v>292</v>
      </c>
      <c r="O142" s="2" t="s">
        <v>52</v>
      </c>
      <c r="P142" s="2" t="s">
        <v>52</v>
      </c>
      <c r="Q142" s="2" t="s">
        <v>263</v>
      </c>
      <c r="R142" s="2" t="s">
        <v>63</v>
      </c>
      <c r="S142" s="2" t="s">
        <v>64</v>
      </c>
      <c r="T142" s="2" t="s">
        <v>64</v>
      </c>
      <c r="U142" s="3"/>
      <c r="V142" s="3"/>
      <c r="W142" s="3"/>
      <c r="X142" s="3"/>
      <c r="Y142" s="3"/>
      <c r="Z142" s="3"/>
      <c r="AA142" s="3"/>
      <c r="AB142" s="3"/>
      <c r="AC142" s="3"/>
      <c r="AD142" s="3"/>
      <c r="AE142" s="3"/>
      <c r="AF142" s="3"/>
      <c r="AG142" s="3"/>
      <c r="AH142" s="3"/>
      <c r="AI142" s="3"/>
      <c r="AJ142" s="3"/>
      <c r="AK142" s="3"/>
      <c r="AL142" s="3"/>
      <c r="AM142" s="3"/>
      <c r="AN142" s="3"/>
      <c r="AO142" s="3"/>
      <c r="AP142" s="3"/>
      <c r="AQ142" s="3"/>
      <c r="AR142" s="2" t="s">
        <v>52</v>
      </c>
      <c r="AS142" s="2" t="s">
        <v>52</v>
      </c>
      <c r="AT142" s="3"/>
      <c r="AU142" s="2" t="s">
        <v>293</v>
      </c>
      <c r="AV142" s="3">
        <v>55</v>
      </c>
    </row>
    <row r="143" spans="1:48" ht="30" customHeight="1" x14ac:dyDescent="0.3">
      <c r="A143" s="11" t="s">
        <v>294</v>
      </c>
      <c r="B143" s="11" t="s">
        <v>295</v>
      </c>
      <c r="C143" s="11" t="s">
        <v>88</v>
      </c>
      <c r="D143" s="9">
        <v>1</v>
      </c>
      <c r="E143" s="12">
        <f>TRUNC(일위대가목록!E48,0)</f>
        <v>0</v>
      </c>
      <c r="F143" s="12">
        <f t="shared" si="6"/>
        <v>0</v>
      </c>
      <c r="G143" s="12">
        <f>TRUNC(일위대가목록!F48,0)</f>
        <v>175467</v>
      </c>
      <c r="H143" s="12">
        <f t="shared" si="7"/>
        <v>175467</v>
      </c>
      <c r="I143" s="12">
        <f>TRUNC(일위대가목록!G48,0)</f>
        <v>3492</v>
      </c>
      <c r="J143" s="12">
        <f t="shared" si="8"/>
        <v>3492</v>
      </c>
      <c r="K143" s="12">
        <f t="shared" si="9"/>
        <v>178959</v>
      </c>
      <c r="L143" s="12">
        <f t="shared" si="10"/>
        <v>178959</v>
      </c>
      <c r="M143" s="11" t="s">
        <v>296</v>
      </c>
      <c r="N143" s="2" t="s">
        <v>297</v>
      </c>
      <c r="O143" s="2" t="s">
        <v>52</v>
      </c>
      <c r="P143" s="2" t="s">
        <v>52</v>
      </c>
      <c r="Q143" s="2" t="s">
        <v>263</v>
      </c>
      <c r="R143" s="2" t="s">
        <v>63</v>
      </c>
      <c r="S143" s="2" t="s">
        <v>64</v>
      </c>
      <c r="T143" s="2" t="s">
        <v>64</v>
      </c>
      <c r="U143" s="3"/>
      <c r="V143" s="3"/>
      <c r="W143" s="3"/>
      <c r="X143" s="3"/>
      <c r="Y143" s="3"/>
      <c r="Z143" s="3"/>
      <c r="AA143" s="3"/>
      <c r="AB143" s="3"/>
      <c r="AC143" s="3"/>
      <c r="AD143" s="3"/>
      <c r="AE143" s="3"/>
      <c r="AF143" s="3"/>
      <c r="AG143" s="3"/>
      <c r="AH143" s="3"/>
      <c r="AI143" s="3"/>
      <c r="AJ143" s="3"/>
      <c r="AK143" s="3"/>
      <c r="AL143" s="3"/>
      <c r="AM143" s="3"/>
      <c r="AN143" s="3"/>
      <c r="AO143" s="3"/>
      <c r="AP143" s="3"/>
      <c r="AQ143" s="3"/>
      <c r="AR143" s="2" t="s">
        <v>52</v>
      </c>
      <c r="AS143" s="2" t="s">
        <v>52</v>
      </c>
      <c r="AT143" s="3"/>
      <c r="AU143" s="2" t="s">
        <v>298</v>
      </c>
      <c r="AV143" s="3">
        <v>56</v>
      </c>
    </row>
    <row r="144" spans="1:48" ht="30" customHeight="1" x14ac:dyDescent="0.3">
      <c r="A144" s="11" t="s">
        <v>299</v>
      </c>
      <c r="B144" s="11" t="s">
        <v>285</v>
      </c>
      <c r="C144" s="11" t="s">
        <v>88</v>
      </c>
      <c r="D144" s="9">
        <v>1</v>
      </c>
      <c r="E144" s="12">
        <f>TRUNC(일위대가목록!E49,0)</f>
        <v>0</v>
      </c>
      <c r="F144" s="12">
        <f t="shared" si="6"/>
        <v>0</v>
      </c>
      <c r="G144" s="12">
        <f>TRUNC(일위대가목록!F49,0)</f>
        <v>169195</v>
      </c>
      <c r="H144" s="12">
        <f t="shared" si="7"/>
        <v>169195</v>
      </c>
      <c r="I144" s="12">
        <f>TRUNC(일위대가목록!G49,0)</f>
        <v>3367</v>
      </c>
      <c r="J144" s="12">
        <f t="shared" si="8"/>
        <v>3367</v>
      </c>
      <c r="K144" s="12">
        <f t="shared" si="9"/>
        <v>172562</v>
      </c>
      <c r="L144" s="12">
        <f t="shared" si="10"/>
        <v>172562</v>
      </c>
      <c r="M144" s="11" t="s">
        <v>300</v>
      </c>
      <c r="N144" s="2" t="s">
        <v>301</v>
      </c>
      <c r="O144" s="2" t="s">
        <v>52</v>
      </c>
      <c r="P144" s="2" t="s">
        <v>52</v>
      </c>
      <c r="Q144" s="2" t="s">
        <v>263</v>
      </c>
      <c r="R144" s="2" t="s">
        <v>63</v>
      </c>
      <c r="S144" s="2" t="s">
        <v>64</v>
      </c>
      <c r="T144" s="2" t="s">
        <v>64</v>
      </c>
      <c r="U144" s="3"/>
      <c r="V144" s="3"/>
      <c r="W144" s="3"/>
      <c r="X144" s="3"/>
      <c r="Y144" s="3"/>
      <c r="Z144" s="3"/>
      <c r="AA144" s="3"/>
      <c r="AB144" s="3"/>
      <c r="AC144" s="3"/>
      <c r="AD144" s="3"/>
      <c r="AE144" s="3"/>
      <c r="AF144" s="3"/>
      <c r="AG144" s="3"/>
      <c r="AH144" s="3"/>
      <c r="AI144" s="3"/>
      <c r="AJ144" s="3"/>
      <c r="AK144" s="3"/>
      <c r="AL144" s="3"/>
      <c r="AM144" s="3"/>
      <c r="AN144" s="3"/>
      <c r="AO144" s="3"/>
      <c r="AP144" s="3"/>
      <c r="AQ144" s="3"/>
      <c r="AR144" s="2" t="s">
        <v>52</v>
      </c>
      <c r="AS144" s="2" t="s">
        <v>52</v>
      </c>
      <c r="AT144" s="3"/>
      <c r="AU144" s="2" t="s">
        <v>302</v>
      </c>
      <c r="AV144" s="3">
        <v>57</v>
      </c>
    </row>
    <row r="145" spans="1:48" ht="30" customHeight="1" x14ac:dyDescent="0.3">
      <c r="A145" s="11" t="s">
        <v>303</v>
      </c>
      <c r="B145" s="11" t="s">
        <v>304</v>
      </c>
      <c r="C145" s="11" t="s">
        <v>88</v>
      </c>
      <c r="D145" s="9">
        <v>1</v>
      </c>
      <c r="E145" s="12">
        <f>TRUNC(일위대가목록!E50,0)</f>
        <v>0</v>
      </c>
      <c r="F145" s="12">
        <f t="shared" si="6"/>
        <v>0</v>
      </c>
      <c r="G145" s="12">
        <f>TRUNC(일위대가목록!F50,0)</f>
        <v>74166</v>
      </c>
      <c r="H145" s="12">
        <f t="shared" si="7"/>
        <v>74166</v>
      </c>
      <c r="I145" s="12">
        <f>TRUNC(일위대가목록!G50,0)</f>
        <v>1476</v>
      </c>
      <c r="J145" s="12">
        <f t="shared" si="8"/>
        <v>1476</v>
      </c>
      <c r="K145" s="12">
        <f t="shared" si="9"/>
        <v>75642</v>
      </c>
      <c r="L145" s="12">
        <f t="shared" si="10"/>
        <v>75642</v>
      </c>
      <c r="M145" s="11" t="s">
        <v>305</v>
      </c>
      <c r="N145" s="2" t="s">
        <v>306</v>
      </c>
      <c r="O145" s="2" t="s">
        <v>52</v>
      </c>
      <c r="P145" s="2" t="s">
        <v>52</v>
      </c>
      <c r="Q145" s="2" t="s">
        <v>263</v>
      </c>
      <c r="R145" s="2" t="s">
        <v>63</v>
      </c>
      <c r="S145" s="2" t="s">
        <v>64</v>
      </c>
      <c r="T145" s="2" t="s">
        <v>64</v>
      </c>
      <c r="U145" s="3"/>
      <c r="V145" s="3"/>
      <c r="W145" s="3"/>
      <c r="X145" s="3"/>
      <c r="Y145" s="3"/>
      <c r="Z145" s="3"/>
      <c r="AA145" s="3"/>
      <c r="AB145" s="3"/>
      <c r="AC145" s="3"/>
      <c r="AD145" s="3"/>
      <c r="AE145" s="3"/>
      <c r="AF145" s="3"/>
      <c r="AG145" s="3"/>
      <c r="AH145" s="3"/>
      <c r="AI145" s="3"/>
      <c r="AJ145" s="3"/>
      <c r="AK145" s="3"/>
      <c r="AL145" s="3"/>
      <c r="AM145" s="3"/>
      <c r="AN145" s="3"/>
      <c r="AO145" s="3"/>
      <c r="AP145" s="3"/>
      <c r="AQ145" s="3"/>
      <c r="AR145" s="2" t="s">
        <v>52</v>
      </c>
      <c r="AS145" s="2" t="s">
        <v>52</v>
      </c>
      <c r="AT145" s="3"/>
      <c r="AU145" s="2" t="s">
        <v>307</v>
      </c>
      <c r="AV145" s="3">
        <v>58</v>
      </c>
    </row>
    <row r="146" spans="1:48" ht="30" customHeight="1" x14ac:dyDescent="0.3">
      <c r="A146" s="11" t="s">
        <v>308</v>
      </c>
      <c r="B146" s="11" t="s">
        <v>309</v>
      </c>
      <c r="C146" s="11" t="s">
        <v>88</v>
      </c>
      <c r="D146" s="9">
        <v>1</v>
      </c>
      <c r="E146" s="12">
        <f>TRUNC(일위대가목록!E51,0)</f>
        <v>0</v>
      </c>
      <c r="F146" s="12">
        <f t="shared" si="6"/>
        <v>0</v>
      </c>
      <c r="G146" s="12">
        <f>TRUNC(일위대가목록!F51,0)</f>
        <v>73064</v>
      </c>
      <c r="H146" s="12">
        <f t="shared" si="7"/>
        <v>73064</v>
      </c>
      <c r="I146" s="12">
        <f>TRUNC(일위대가목록!G51,0)</f>
        <v>1454</v>
      </c>
      <c r="J146" s="12">
        <f t="shared" si="8"/>
        <v>1454</v>
      </c>
      <c r="K146" s="12">
        <f t="shared" si="9"/>
        <v>74518</v>
      </c>
      <c r="L146" s="12">
        <f t="shared" si="10"/>
        <v>74518</v>
      </c>
      <c r="M146" s="11" t="s">
        <v>310</v>
      </c>
      <c r="N146" s="2" t="s">
        <v>311</v>
      </c>
      <c r="O146" s="2" t="s">
        <v>52</v>
      </c>
      <c r="P146" s="2" t="s">
        <v>52</v>
      </c>
      <c r="Q146" s="2" t="s">
        <v>263</v>
      </c>
      <c r="R146" s="2" t="s">
        <v>63</v>
      </c>
      <c r="S146" s="2" t="s">
        <v>64</v>
      </c>
      <c r="T146" s="2" t="s">
        <v>64</v>
      </c>
      <c r="U146" s="3"/>
      <c r="V146" s="3"/>
      <c r="W146" s="3"/>
      <c r="X146" s="3"/>
      <c r="Y146" s="3"/>
      <c r="Z146" s="3"/>
      <c r="AA146" s="3"/>
      <c r="AB146" s="3"/>
      <c r="AC146" s="3"/>
      <c r="AD146" s="3"/>
      <c r="AE146" s="3"/>
      <c r="AF146" s="3"/>
      <c r="AG146" s="3"/>
      <c r="AH146" s="3"/>
      <c r="AI146" s="3"/>
      <c r="AJ146" s="3"/>
      <c r="AK146" s="3"/>
      <c r="AL146" s="3"/>
      <c r="AM146" s="3"/>
      <c r="AN146" s="3"/>
      <c r="AO146" s="3"/>
      <c r="AP146" s="3"/>
      <c r="AQ146" s="3"/>
      <c r="AR146" s="2" t="s">
        <v>52</v>
      </c>
      <c r="AS146" s="2" t="s">
        <v>52</v>
      </c>
      <c r="AT146" s="3"/>
      <c r="AU146" s="2" t="s">
        <v>312</v>
      </c>
      <c r="AV146" s="3">
        <v>59</v>
      </c>
    </row>
    <row r="147" spans="1:48" ht="30" customHeight="1" x14ac:dyDescent="0.3">
      <c r="A147" s="11" t="s">
        <v>313</v>
      </c>
      <c r="B147" s="11" t="s">
        <v>314</v>
      </c>
      <c r="C147" s="11" t="s">
        <v>88</v>
      </c>
      <c r="D147" s="9">
        <v>1</v>
      </c>
      <c r="E147" s="12">
        <f>TRUNC(일위대가목록!E52,0)</f>
        <v>0</v>
      </c>
      <c r="F147" s="12">
        <f t="shared" si="6"/>
        <v>0</v>
      </c>
      <c r="G147" s="12">
        <f>TRUNC(일위대가목록!F52,0)</f>
        <v>123587</v>
      </c>
      <c r="H147" s="12">
        <f t="shared" si="7"/>
        <v>123587</v>
      </c>
      <c r="I147" s="12">
        <f>TRUNC(일위대가목록!G52,0)</f>
        <v>2460</v>
      </c>
      <c r="J147" s="12">
        <f t="shared" si="8"/>
        <v>2460</v>
      </c>
      <c r="K147" s="12">
        <f t="shared" si="9"/>
        <v>126047</v>
      </c>
      <c r="L147" s="12">
        <f t="shared" si="10"/>
        <v>126047</v>
      </c>
      <c r="M147" s="11" t="s">
        <v>315</v>
      </c>
      <c r="N147" s="2" t="s">
        <v>316</v>
      </c>
      <c r="O147" s="2" t="s">
        <v>52</v>
      </c>
      <c r="P147" s="2" t="s">
        <v>52</v>
      </c>
      <c r="Q147" s="2" t="s">
        <v>263</v>
      </c>
      <c r="R147" s="2" t="s">
        <v>63</v>
      </c>
      <c r="S147" s="2" t="s">
        <v>64</v>
      </c>
      <c r="T147" s="2" t="s">
        <v>64</v>
      </c>
      <c r="U147" s="3"/>
      <c r="V147" s="3"/>
      <c r="W147" s="3"/>
      <c r="X147" s="3"/>
      <c r="Y147" s="3"/>
      <c r="Z147" s="3"/>
      <c r="AA147" s="3"/>
      <c r="AB147" s="3"/>
      <c r="AC147" s="3"/>
      <c r="AD147" s="3"/>
      <c r="AE147" s="3"/>
      <c r="AF147" s="3"/>
      <c r="AG147" s="3"/>
      <c r="AH147" s="3"/>
      <c r="AI147" s="3"/>
      <c r="AJ147" s="3"/>
      <c r="AK147" s="3"/>
      <c r="AL147" s="3"/>
      <c r="AM147" s="3"/>
      <c r="AN147" s="3"/>
      <c r="AO147" s="3"/>
      <c r="AP147" s="3"/>
      <c r="AQ147" s="3"/>
      <c r="AR147" s="2" t="s">
        <v>52</v>
      </c>
      <c r="AS147" s="2" t="s">
        <v>52</v>
      </c>
      <c r="AT147" s="3"/>
      <c r="AU147" s="2" t="s">
        <v>317</v>
      </c>
      <c r="AV147" s="3">
        <v>60</v>
      </c>
    </row>
    <row r="148" spans="1:48" ht="30" customHeight="1" x14ac:dyDescent="0.3">
      <c r="A148" s="11" t="s">
        <v>318</v>
      </c>
      <c r="B148" s="11" t="s">
        <v>319</v>
      </c>
      <c r="C148" s="11" t="s">
        <v>88</v>
      </c>
      <c r="D148" s="9">
        <v>1</v>
      </c>
      <c r="E148" s="12">
        <f>TRUNC(일위대가목록!E53,0)</f>
        <v>0</v>
      </c>
      <c r="F148" s="12">
        <f t="shared" si="6"/>
        <v>0</v>
      </c>
      <c r="G148" s="12">
        <f>TRUNC(일위대가목록!F53,0)</f>
        <v>42421</v>
      </c>
      <c r="H148" s="12">
        <f t="shared" si="7"/>
        <v>42421</v>
      </c>
      <c r="I148" s="12">
        <f>TRUNC(일위대가목록!G53,0)</f>
        <v>844</v>
      </c>
      <c r="J148" s="12">
        <f t="shared" si="8"/>
        <v>844</v>
      </c>
      <c r="K148" s="12">
        <f t="shared" si="9"/>
        <v>43265</v>
      </c>
      <c r="L148" s="12">
        <f t="shared" si="10"/>
        <v>43265</v>
      </c>
      <c r="M148" s="11" t="s">
        <v>320</v>
      </c>
      <c r="N148" s="2" t="s">
        <v>321</v>
      </c>
      <c r="O148" s="2" t="s">
        <v>52</v>
      </c>
      <c r="P148" s="2" t="s">
        <v>52</v>
      </c>
      <c r="Q148" s="2" t="s">
        <v>263</v>
      </c>
      <c r="R148" s="2" t="s">
        <v>63</v>
      </c>
      <c r="S148" s="2" t="s">
        <v>64</v>
      </c>
      <c r="T148" s="2" t="s">
        <v>64</v>
      </c>
      <c r="U148" s="3"/>
      <c r="V148" s="3"/>
      <c r="W148" s="3"/>
      <c r="X148" s="3"/>
      <c r="Y148" s="3"/>
      <c r="Z148" s="3"/>
      <c r="AA148" s="3"/>
      <c r="AB148" s="3"/>
      <c r="AC148" s="3"/>
      <c r="AD148" s="3"/>
      <c r="AE148" s="3"/>
      <c r="AF148" s="3"/>
      <c r="AG148" s="3"/>
      <c r="AH148" s="3"/>
      <c r="AI148" s="3"/>
      <c r="AJ148" s="3"/>
      <c r="AK148" s="3"/>
      <c r="AL148" s="3"/>
      <c r="AM148" s="3"/>
      <c r="AN148" s="3"/>
      <c r="AO148" s="3"/>
      <c r="AP148" s="3"/>
      <c r="AQ148" s="3"/>
      <c r="AR148" s="2" t="s">
        <v>52</v>
      </c>
      <c r="AS148" s="2" t="s">
        <v>52</v>
      </c>
      <c r="AT148" s="3"/>
      <c r="AU148" s="2" t="s">
        <v>322</v>
      </c>
      <c r="AV148" s="3">
        <v>61</v>
      </c>
    </row>
    <row r="149" spans="1:48" ht="30" customHeight="1" x14ac:dyDescent="0.3">
      <c r="A149" s="11" t="s">
        <v>323</v>
      </c>
      <c r="B149" s="11" t="s">
        <v>324</v>
      </c>
      <c r="C149" s="11" t="s">
        <v>88</v>
      </c>
      <c r="D149" s="9">
        <v>1</v>
      </c>
      <c r="E149" s="12">
        <f>TRUNC(일위대가목록!E54,0)</f>
        <v>0</v>
      </c>
      <c r="F149" s="12">
        <f t="shared" si="6"/>
        <v>0</v>
      </c>
      <c r="G149" s="12">
        <f>TRUNC(일위대가목록!F54,0)</f>
        <v>159779</v>
      </c>
      <c r="H149" s="12">
        <f t="shared" si="7"/>
        <v>159779</v>
      </c>
      <c r="I149" s="12">
        <f>TRUNC(일위대가목록!G54,0)</f>
        <v>3180</v>
      </c>
      <c r="J149" s="12">
        <f t="shared" si="8"/>
        <v>3180</v>
      </c>
      <c r="K149" s="12">
        <f t="shared" si="9"/>
        <v>162959</v>
      </c>
      <c r="L149" s="12">
        <f t="shared" si="10"/>
        <v>162959</v>
      </c>
      <c r="M149" s="11" t="s">
        <v>325</v>
      </c>
      <c r="N149" s="2" t="s">
        <v>326</v>
      </c>
      <c r="O149" s="2" t="s">
        <v>52</v>
      </c>
      <c r="P149" s="2" t="s">
        <v>52</v>
      </c>
      <c r="Q149" s="2" t="s">
        <v>263</v>
      </c>
      <c r="R149" s="2" t="s">
        <v>63</v>
      </c>
      <c r="S149" s="2" t="s">
        <v>64</v>
      </c>
      <c r="T149" s="2" t="s">
        <v>64</v>
      </c>
      <c r="U149" s="3"/>
      <c r="V149" s="3"/>
      <c r="W149" s="3"/>
      <c r="X149" s="3"/>
      <c r="Y149" s="3"/>
      <c r="Z149" s="3"/>
      <c r="AA149" s="3"/>
      <c r="AB149" s="3"/>
      <c r="AC149" s="3"/>
      <c r="AD149" s="3"/>
      <c r="AE149" s="3"/>
      <c r="AF149" s="3"/>
      <c r="AG149" s="3"/>
      <c r="AH149" s="3"/>
      <c r="AI149" s="3"/>
      <c r="AJ149" s="3"/>
      <c r="AK149" s="3"/>
      <c r="AL149" s="3"/>
      <c r="AM149" s="3"/>
      <c r="AN149" s="3"/>
      <c r="AO149" s="3"/>
      <c r="AP149" s="3"/>
      <c r="AQ149" s="3"/>
      <c r="AR149" s="2" t="s">
        <v>52</v>
      </c>
      <c r="AS149" s="2" t="s">
        <v>52</v>
      </c>
      <c r="AT149" s="3"/>
      <c r="AU149" s="2" t="s">
        <v>327</v>
      </c>
      <c r="AV149" s="3">
        <v>62</v>
      </c>
    </row>
    <row r="150" spans="1:48" ht="30" customHeight="1" x14ac:dyDescent="0.3">
      <c r="A150" s="11" t="s">
        <v>328</v>
      </c>
      <c r="B150" s="11" t="s">
        <v>329</v>
      </c>
      <c r="C150" s="11" t="s">
        <v>88</v>
      </c>
      <c r="D150" s="9">
        <v>1</v>
      </c>
      <c r="E150" s="12">
        <f>TRUNC(일위대가목록!E55,0)</f>
        <v>0</v>
      </c>
      <c r="F150" s="12">
        <f t="shared" si="6"/>
        <v>0</v>
      </c>
      <c r="G150" s="12">
        <f>TRUNC(일위대가목록!F55,0)</f>
        <v>49294</v>
      </c>
      <c r="H150" s="12">
        <f t="shared" si="7"/>
        <v>49294</v>
      </c>
      <c r="I150" s="12">
        <f>TRUNC(일위대가목록!G55,0)</f>
        <v>981</v>
      </c>
      <c r="J150" s="12">
        <f t="shared" si="8"/>
        <v>981</v>
      </c>
      <c r="K150" s="12">
        <f t="shared" si="9"/>
        <v>50275</v>
      </c>
      <c r="L150" s="12">
        <f t="shared" si="10"/>
        <v>50275</v>
      </c>
      <c r="M150" s="11" t="s">
        <v>330</v>
      </c>
      <c r="N150" s="2" t="s">
        <v>331</v>
      </c>
      <c r="O150" s="2" t="s">
        <v>52</v>
      </c>
      <c r="P150" s="2" t="s">
        <v>52</v>
      </c>
      <c r="Q150" s="2" t="s">
        <v>263</v>
      </c>
      <c r="R150" s="2" t="s">
        <v>63</v>
      </c>
      <c r="S150" s="2" t="s">
        <v>64</v>
      </c>
      <c r="T150" s="2" t="s">
        <v>64</v>
      </c>
      <c r="U150" s="3"/>
      <c r="V150" s="3"/>
      <c r="W150" s="3"/>
      <c r="X150" s="3"/>
      <c r="Y150" s="3"/>
      <c r="Z150" s="3"/>
      <c r="AA150" s="3"/>
      <c r="AB150" s="3"/>
      <c r="AC150" s="3"/>
      <c r="AD150" s="3"/>
      <c r="AE150" s="3"/>
      <c r="AF150" s="3"/>
      <c r="AG150" s="3"/>
      <c r="AH150" s="3"/>
      <c r="AI150" s="3"/>
      <c r="AJ150" s="3"/>
      <c r="AK150" s="3"/>
      <c r="AL150" s="3"/>
      <c r="AM150" s="3"/>
      <c r="AN150" s="3"/>
      <c r="AO150" s="3"/>
      <c r="AP150" s="3"/>
      <c r="AQ150" s="3"/>
      <c r="AR150" s="2" t="s">
        <v>52</v>
      </c>
      <c r="AS150" s="2" t="s">
        <v>52</v>
      </c>
      <c r="AT150" s="3"/>
      <c r="AU150" s="2" t="s">
        <v>332</v>
      </c>
      <c r="AV150" s="3">
        <v>63</v>
      </c>
    </row>
    <row r="151" spans="1:48" ht="30" customHeight="1" x14ac:dyDescent="0.3">
      <c r="A151" s="11" t="s">
        <v>333</v>
      </c>
      <c r="B151" s="11" t="s">
        <v>334</v>
      </c>
      <c r="C151" s="11" t="s">
        <v>88</v>
      </c>
      <c r="D151" s="9">
        <v>1</v>
      </c>
      <c r="E151" s="12">
        <f>TRUNC(일위대가목록!E56,0)</f>
        <v>0</v>
      </c>
      <c r="F151" s="12">
        <f t="shared" si="6"/>
        <v>0</v>
      </c>
      <c r="G151" s="12">
        <f>TRUNC(일위대가목록!F56,0)</f>
        <v>101280</v>
      </c>
      <c r="H151" s="12">
        <f t="shared" si="7"/>
        <v>101280</v>
      </c>
      <c r="I151" s="12">
        <f>TRUNC(일위대가목록!G56,0)</f>
        <v>2016</v>
      </c>
      <c r="J151" s="12">
        <f t="shared" si="8"/>
        <v>2016</v>
      </c>
      <c r="K151" s="12">
        <f t="shared" si="9"/>
        <v>103296</v>
      </c>
      <c r="L151" s="12">
        <f t="shared" si="10"/>
        <v>103296</v>
      </c>
      <c r="M151" s="11" t="s">
        <v>335</v>
      </c>
      <c r="N151" s="2" t="s">
        <v>336</v>
      </c>
      <c r="O151" s="2" t="s">
        <v>52</v>
      </c>
      <c r="P151" s="2" t="s">
        <v>52</v>
      </c>
      <c r="Q151" s="2" t="s">
        <v>263</v>
      </c>
      <c r="R151" s="2" t="s">
        <v>63</v>
      </c>
      <c r="S151" s="2" t="s">
        <v>64</v>
      </c>
      <c r="T151" s="2" t="s">
        <v>64</v>
      </c>
      <c r="U151" s="3"/>
      <c r="V151" s="3"/>
      <c r="W151" s="3"/>
      <c r="X151" s="3"/>
      <c r="Y151" s="3"/>
      <c r="Z151" s="3"/>
      <c r="AA151" s="3"/>
      <c r="AB151" s="3"/>
      <c r="AC151" s="3"/>
      <c r="AD151" s="3"/>
      <c r="AE151" s="3"/>
      <c r="AF151" s="3"/>
      <c r="AG151" s="3"/>
      <c r="AH151" s="3"/>
      <c r="AI151" s="3"/>
      <c r="AJ151" s="3"/>
      <c r="AK151" s="3"/>
      <c r="AL151" s="3"/>
      <c r="AM151" s="3"/>
      <c r="AN151" s="3"/>
      <c r="AO151" s="3"/>
      <c r="AP151" s="3"/>
      <c r="AQ151" s="3"/>
      <c r="AR151" s="2" t="s">
        <v>52</v>
      </c>
      <c r="AS151" s="2" t="s">
        <v>52</v>
      </c>
      <c r="AT151" s="3"/>
      <c r="AU151" s="2" t="s">
        <v>337</v>
      </c>
      <c r="AV151" s="3">
        <v>64</v>
      </c>
    </row>
    <row r="152" spans="1:48" ht="30" customHeight="1" x14ac:dyDescent="0.3">
      <c r="A152" s="9"/>
      <c r="B152" s="9"/>
      <c r="C152" s="9"/>
      <c r="D152" s="9"/>
      <c r="E152" s="9"/>
      <c r="F152" s="9"/>
      <c r="G152" s="9"/>
      <c r="H152" s="9"/>
      <c r="I152" s="9"/>
      <c r="J152" s="9"/>
      <c r="K152" s="9"/>
      <c r="L152" s="9"/>
      <c r="M152" s="9"/>
    </row>
    <row r="153" spans="1:48" ht="30" customHeight="1" x14ac:dyDescent="0.3">
      <c r="A153" s="9"/>
      <c r="B153" s="9"/>
      <c r="C153" s="9"/>
      <c r="D153" s="9"/>
      <c r="E153" s="9"/>
      <c r="F153" s="9"/>
      <c r="G153" s="9"/>
      <c r="H153" s="9"/>
      <c r="I153" s="9"/>
      <c r="J153" s="9"/>
      <c r="K153" s="9"/>
      <c r="L153" s="9"/>
      <c r="M153" s="9"/>
    </row>
    <row r="154" spans="1:48" ht="30" customHeight="1" x14ac:dyDescent="0.3">
      <c r="A154" s="9"/>
      <c r="B154" s="9"/>
      <c r="C154" s="9"/>
      <c r="D154" s="9"/>
      <c r="E154" s="9"/>
      <c r="F154" s="9"/>
      <c r="G154" s="9"/>
      <c r="H154" s="9"/>
      <c r="I154" s="9"/>
      <c r="J154" s="9"/>
      <c r="K154" s="9"/>
      <c r="L154" s="9"/>
      <c r="M154" s="9"/>
    </row>
    <row r="155" spans="1:48" ht="30" customHeight="1" x14ac:dyDescent="0.3">
      <c r="A155" s="9"/>
      <c r="B155" s="9"/>
      <c r="C155" s="9"/>
      <c r="D155" s="9"/>
      <c r="E155" s="9"/>
      <c r="F155" s="9"/>
      <c r="G155" s="9"/>
      <c r="H155" s="9"/>
      <c r="I155" s="9"/>
      <c r="J155" s="9"/>
      <c r="K155" s="9"/>
      <c r="L155" s="9"/>
      <c r="M155" s="9"/>
    </row>
    <row r="156" spans="1:48" ht="30" customHeight="1" x14ac:dyDescent="0.3">
      <c r="A156" s="9"/>
      <c r="B156" s="9"/>
      <c r="C156" s="9"/>
      <c r="D156" s="9"/>
      <c r="E156" s="9"/>
      <c r="F156" s="9"/>
      <c r="G156" s="9"/>
      <c r="H156" s="9"/>
      <c r="I156" s="9"/>
      <c r="J156" s="9"/>
      <c r="K156" s="9"/>
      <c r="L156" s="9"/>
      <c r="M156" s="9"/>
    </row>
    <row r="157" spans="1:48" ht="30" customHeight="1" x14ac:dyDescent="0.3">
      <c r="A157" s="11" t="s">
        <v>82</v>
      </c>
      <c r="B157" s="9"/>
      <c r="C157" s="9"/>
      <c r="D157" s="9"/>
      <c r="E157" s="9"/>
      <c r="F157" s="12">
        <f>SUM(F137:F156)</f>
        <v>0</v>
      </c>
      <c r="G157" s="9"/>
      <c r="H157" s="12">
        <f>SUM(H137:H156)</f>
        <v>1965512</v>
      </c>
      <c r="I157" s="9"/>
      <c r="J157" s="12">
        <f>SUM(J137:J156)</f>
        <v>39118</v>
      </c>
      <c r="K157" s="9"/>
      <c r="L157" s="12">
        <f>SUM(L137:L156)</f>
        <v>2004630</v>
      </c>
      <c r="M157" s="9"/>
      <c r="N157" t="s">
        <v>83</v>
      </c>
    </row>
    <row r="158" spans="1:48" ht="30" customHeight="1" x14ac:dyDescent="0.3">
      <c r="A158" s="11" t="s">
        <v>338</v>
      </c>
      <c r="B158" s="11" t="s">
        <v>52</v>
      </c>
      <c r="C158" s="9"/>
      <c r="D158" s="9"/>
      <c r="E158" s="9"/>
      <c r="F158" s="9"/>
      <c r="G158" s="9"/>
      <c r="H158" s="9"/>
      <c r="I158" s="9"/>
      <c r="J158" s="9"/>
      <c r="K158" s="9"/>
      <c r="L158" s="9"/>
      <c r="M158" s="9"/>
      <c r="N158" s="3"/>
      <c r="O158" s="3"/>
      <c r="P158" s="3"/>
      <c r="Q158" s="2" t="s">
        <v>339</v>
      </c>
      <c r="R158" s="3"/>
      <c r="S158" s="3"/>
      <c r="T158" s="3"/>
      <c r="U158" s="3"/>
      <c r="V158" s="3"/>
      <c r="W158" s="3"/>
      <c r="X158" s="3"/>
      <c r="Y158" s="3"/>
      <c r="Z158" s="3"/>
      <c r="AA158" s="3"/>
      <c r="AB158" s="3"/>
      <c r="AC158" s="3"/>
      <c r="AD158" s="3"/>
      <c r="AE158" s="3"/>
      <c r="AF158" s="3"/>
      <c r="AG158" s="3"/>
      <c r="AH158" s="3"/>
      <c r="AI158" s="3"/>
      <c r="AJ158" s="3"/>
      <c r="AK158" s="3"/>
      <c r="AL158" s="3"/>
      <c r="AM158" s="3"/>
      <c r="AN158" s="3"/>
      <c r="AO158" s="3"/>
      <c r="AP158" s="3"/>
      <c r="AQ158" s="3"/>
      <c r="AR158" s="3"/>
      <c r="AS158" s="3"/>
      <c r="AT158" s="3"/>
      <c r="AU158" s="3"/>
      <c r="AV158" s="3"/>
    </row>
    <row r="159" spans="1:48" ht="30" customHeight="1" x14ac:dyDescent="0.3">
      <c r="A159" s="11" t="s">
        <v>341</v>
      </c>
      <c r="B159" s="11" t="s">
        <v>342</v>
      </c>
      <c r="C159" s="11" t="s">
        <v>343</v>
      </c>
      <c r="D159" s="9">
        <v>7.6319999999999997</v>
      </c>
      <c r="E159" s="12">
        <f>TRUNC(단가대비표!O29,0)</f>
        <v>0</v>
      </c>
      <c r="F159" s="12">
        <f>TRUNC(E159*D159, 0)</f>
        <v>0</v>
      </c>
      <c r="G159" s="12">
        <f>TRUNC(단가대비표!P29,0)</f>
        <v>0</v>
      </c>
      <c r="H159" s="12">
        <f>TRUNC(G159*D159, 0)</f>
        <v>0</v>
      </c>
      <c r="I159" s="12">
        <f>TRUNC(단가대비표!V29,0)</f>
        <v>170497</v>
      </c>
      <c r="J159" s="12">
        <f>TRUNC(I159*D159, 0)</f>
        <v>1301233</v>
      </c>
      <c r="K159" s="12">
        <f>TRUNC(E159+G159+I159, 0)</f>
        <v>170497</v>
      </c>
      <c r="L159" s="12">
        <f>TRUNC(F159+H159+J159, 0)</f>
        <v>1301233</v>
      </c>
      <c r="M159" s="11" t="s">
        <v>344</v>
      </c>
      <c r="N159" s="2" t="s">
        <v>345</v>
      </c>
      <c r="O159" s="2" t="s">
        <v>52</v>
      </c>
      <c r="P159" s="2" t="s">
        <v>52</v>
      </c>
      <c r="Q159" s="2" t="s">
        <v>339</v>
      </c>
      <c r="R159" s="2" t="s">
        <v>64</v>
      </c>
      <c r="S159" s="2" t="s">
        <v>64</v>
      </c>
      <c r="T159" s="2" t="s">
        <v>63</v>
      </c>
      <c r="U159" s="3"/>
      <c r="V159" s="3"/>
      <c r="W159" s="3"/>
      <c r="X159" s="3"/>
      <c r="Y159" s="3"/>
      <c r="Z159" s="3"/>
      <c r="AA159" s="3"/>
      <c r="AB159" s="3"/>
      <c r="AC159" s="3"/>
      <c r="AD159" s="3"/>
      <c r="AE159" s="3"/>
      <c r="AF159" s="3"/>
      <c r="AG159" s="3"/>
      <c r="AH159" s="3"/>
      <c r="AI159" s="3"/>
      <c r="AJ159" s="3"/>
      <c r="AK159" s="3"/>
      <c r="AL159" s="3"/>
      <c r="AM159" s="3"/>
      <c r="AN159" s="3"/>
      <c r="AO159" s="3"/>
      <c r="AP159" s="3"/>
      <c r="AQ159" s="3"/>
      <c r="AR159" s="2" t="s">
        <v>52</v>
      </c>
      <c r="AS159" s="2" t="s">
        <v>52</v>
      </c>
      <c r="AT159" s="3"/>
      <c r="AU159" s="2" t="s">
        <v>346</v>
      </c>
      <c r="AV159" s="3">
        <v>47</v>
      </c>
    </row>
    <row r="160" spans="1:48" ht="30" customHeight="1" x14ac:dyDescent="0.3">
      <c r="A160" s="11" t="s">
        <v>347</v>
      </c>
      <c r="B160" s="11" t="s">
        <v>348</v>
      </c>
      <c r="C160" s="11" t="s">
        <v>343</v>
      </c>
      <c r="D160" s="9">
        <v>7.6319999999999997</v>
      </c>
      <c r="E160" s="12">
        <f>TRUNC(단가대비표!O30,0)</f>
        <v>0</v>
      </c>
      <c r="F160" s="12">
        <f>TRUNC(E160*D160, 0)</f>
        <v>0</v>
      </c>
      <c r="G160" s="12">
        <f>TRUNC(단가대비표!P30,0)</f>
        <v>0</v>
      </c>
      <c r="H160" s="12">
        <f>TRUNC(G160*D160, 0)</f>
        <v>0</v>
      </c>
      <c r="I160" s="12">
        <f>TRUNC(단가대비표!V30,0)</f>
        <v>62500</v>
      </c>
      <c r="J160" s="12">
        <f>TRUNC(I160*D160, 0)</f>
        <v>477000</v>
      </c>
      <c r="K160" s="12">
        <f>TRUNC(E160+G160+I160, 0)</f>
        <v>62500</v>
      </c>
      <c r="L160" s="12">
        <f>TRUNC(F160+H160+J160, 0)</f>
        <v>477000</v>
      </c>
      <c r="M160" s="11" t="s">
        <v>349</v>
      </c>
      <c r="N160" s="2" t="s">
        <v>350</v>
      </c>
      <c r="O160" s="2" t="s">
        <v>52</v>
      </c>
      <c r="P160" s="2" t="s">
        <v>52</v>
      </c>
      <c r="Q160" s="2" t="s">
        <v>339</v>
      </c>
      <c r="R160" s="2" t="s">
        <v>64</v>
      </c>
      <c r="S160" s="2" t="s">
        <v>64</v>
      </c>
      <c r="T160" s="2" t="s">
        <v>63</v>
      </c>
      <c r="U160" s="3"/>
      <c r="V160" s="3"/>
      <c r="W160" s="3"/>
      <c r="X160" s="3"/>
      <c r="Y160" s="3"/>
      <c r="Z160" s="3"/>
      <c r="AA160" s="3"/>
      <c r="AB160" s="3"/>
      <c r="AC160" s="3"/>
      <c r="AD160" s="3"/>
      <c r="AE160" s="3"/>
      <c r="AF160" s="3"/>
      <c r="AG160" s="3"/>
      <c r="AH160" s="3"/>
      <c r="AI160" s="3"/>
      <c r="AJ160" s="3"/>
      <c r="AK160" s="3"/>
      <c r="AL160" s="3"/>
      <c r="AM160" s="3"/>
      <c r="AN160" s="3"/>
      <c r="AO160" s="3"/>
      <c r="AP160" s="3"/>
      <c r="AQ160" s="3"/>
      <c r="AR160" s="2" t="s">
        <v>52</v>
      </c>
      <c r="AS160" s="2" t="s">
        <v>52</v>
      </c>
      <c r="AT160" s="3"/>
      <c r="AU160" s="2" t="s">
        <v>351</v>
      </c>
      <c r="AV160" s="3">
        <v>48</v>
      </c>
    </row>
    <row r="161" spans="1:13" ht="30" customHeight="1" x14ac:dyDescent="0.3">
      <c r="A161" s="9"/>
      <c r="B161" s="9"/>
      <c r="C161" s="9"/>
      <c r="D161" s="9"/>
      <c r="E161" s="9"/>
      <c r="F161" s="9"/>
      <c r="G161" s="9"/>
      <c r="H161" s="9"/>
      <c r="I161" s="9"/>
      <c r="J161" s="9"/>
      <c r="K161" s="9"/>
      <c r="L161" s="9"/>
      <c r="M161" s="9"/>
    </row>
    <row r="162" spans="1:13" ht="30" customHeight="1" x14ac:dyDescent="0.3">
      <c r="A162" s="9"/>
      <c r="B162" s="9"/>
      <c r="C162" s="9"/>
      <c r="D162" s="9"/>
      <c r="E162" s="9"/>
      <c r="F162" s="9"/>
      <c r="G162" s="9"/>
      <c r="H162" s="9"/>
      <c r="I162" s="9"/>
      <c r="J162" s="9"/>
      <c r="K162" s="9"/>
      <c r="L162" s="9"/>
      <c r="M162" s="9"/>
    </row>
    <row r="163" spans="1:13" ht="30" customHeight="1" x14ac:dyDescent="0.3">
      <c r="A163" s="9"/>
      <c r="B163" s="9"/>
      <c r="C163" s="9"/>
      <c r="D163" s="9"/>
      <c r="E163" s="9"/>
      <c r="F163" s="9"/>
      <c r="G163" s="9"/>
      <c r="H163" s="9"/>
      <c r="I163" s="9"/>
      <c r="J163" s="9"/>
      <c r="K163" s="9"/>
      <c r="L163" s="9"/>
      <c r="M163" s="9"/>
    </row>
    <row r="164" spans="1:13" ht="30" customHeight="1" x14ac:dyDescent="0.3">
      <c r="A164" s="9"/>
      <c r="B164" s="9"/>
      <c r="C164" s="9"/>
      <c r="D164" s="9"/>
      <c r="E164" s="9"/>
      <c r="F164" s="9"/>
      <c r="G164" s="9"/>
      <c r="H164" s="9"/>
      <c r="I164" s="9"/>
      <c r="J164" s="9"/>
      <c r="K164" s="9"/>
      <c r="L164" s="9"/>
      <c r="M164" s="9"/>
    </row>
    <row r="165" spans="1:13" ht="30" customHeight="1" x14ac:dyDescent="0.3">
      <c r="A165" s="9"/>
      <c r="B165" s="9"/>
      <c r="C165" s="9"/>
      <c r="D165" s="9"/>
      <c r="E165" s="9"/>
      <c r="F165" s="9"/>
      <c r="G165" s="9"/>
      <c r="H165" s="9"/>
      <c r="I165" s="9"/>
      <c r="J165" s="9"/>
      <c r="K165" s="9"/>
      <c r="L165" s="9"/>
      <c r="M165" s="9"/>
    </row>
    <row r="166" spans="1:13" ht="30" customHeight="1" x14ac:dyDescent="0.3">
      <c r="A166" s="9"/>
      <c r="B166" s="9"/>
      <c r="C166" s="9"/>
      <c r="D166" s="9"/>
      <c r="E166" s="9"/>
      <c r="F166" s="9"/>
      <c r="G166" s="9"/>
      <c r="H166" s="9"/>
      <c r="I166" s="9"/>
      <c r="J166" s="9"/>
      <c r="K166" s="9"/>
      <c r="L166" s="9"/>
      <c r="M166" s="9"/>
    </row>
    <row r="167" spans="1:13" ht="30" customHeight="1" x14ac:dyDescent="0.3">
      <c r="A167" s="9"/>
      <c r="B167" s="9"/>
      <c r="C167" s="9"/>
      <c r="D167" s="9"/>
      <c r="E167" s="9"/>
      <c r="F167" s="9"/>
      <c r="G167" s="9"/>
      <c r="H167" s="9"/>
      <c r="I167" s="9"/>
      <c r="J167" s="9"/>
      <c r="K167" s="9"/>
      <c r="L167" s="9"/>
      <c r="M167" s="9"/>
    </row>
    <row r="168" spans="1:13" ht="30" customHeight="1" x14ac:dyDescent="0.3">
      <c r="A168" s="9"/>
      <c r="B168" s="9"/>
      <c r="C168" s="9"/>
      <c r="D168" s="9"/>
      <c r="E168" s="9"/>
      <c r="F168" s="9"/>
      <c r="G168" s="9"/>
      <c r="H168" s="9"/>
      <c r="I168" s="9"/>
      <c r="J168" s="9"/>
      <c r="K168" s="9"/>
      <c r="L168" s="9"/>
      <c r="M168" s="9"/>
    </row>
    <row r="169" spans="1:13" ht="30" customHeight="1" x14ac:dyDescent="0.3">
      <c r="A169" s="9"/>
      <c r="B169" s="9"/>
      <c r="C169" s="9"/>
      <c r="D169" s="9"/>
      <c r="E169" s="9"/>
      <c r="F169" s="9"/>
      <c r="G169" s="9"/>
      <c r="H169" s="9"/>
      <c r="I169" s="9"/>
      <c r="J169" s="9"/>
      <c r="K169" s="9"/>
      <c r="L169" s="9"/>
      <c r="M169" s="9"/>
    </row>
    <row r="170" spans="1:13" ht="30" customHeight="1" x14ac:dyDescent="0.3">
      <c r="A170" s="9"/>
      <c r="B170" s="9"/>
      <c r="C170" s="9"/>
      <c r="D170" s="9"/>
      <c r="E170" s="9"/>
      <c r="F170" s="9"/>
      <c r="G170" s="9"/>
      <c r="H170" s="9"/>
      <c r="I170" s="9"/>
      <c r="J170" s="9"/>
      <c r="K170" s="9"/>
      <c r="L170" s="9"/>
      <c r="M170" s="9"/>
    </row>
    <row r="171" spans="1:13" ht="30" customHeight="1" x14ac:dyDescent="0.3">
      <c r="A171" s="9"/>
      <c r="B171" s="9"/>
      <c r="C171" s="9"/>
      <c r="D171" s="9"/>
      <c r="E171" s="9"/>
      <c r="F171" s="9"/>
      <c r="G171" s="9"/>
      <c r="H171" s="9"/>
      <c r="I171" s="9"/>
      <c r="J171" s="9"/>
      <c r="K171" s="9"/>
      <c r="L171" s="9"/>
      <c r="M171" s="9"/>
    </row>
    <row r="172" spans="1:13" ht="30" customHeight="1" x14ac:dyDescent="0.3">
      <c r="A172" s="9"/>
      <c r="B172" s="9"/>
      <c r="C172" s="9"/>
      <c r="D172" s="9"/>
      <c r="E172" s="9"/>
      <c r="F172" s="9"/>
      <c r="G172" s="9"/>
      <c r="H172" s="9"/>
      <c r="I172" s="9"/>
      <c r="J172" s="9"/>
      <c r="K172" s="9"/>
      <c r="L172" s="9"/>
      <c r="M172" s="9"/>
    </row>
    <row r="173" spans="1:13" ht="30" customHeight="1" x14ac:dyDescent="0.3">
      <c r="A173" s="9"/>
      <c r="B173" s="9"/>
      <c r="C173" s="9"/>
      <c r="D173" s="9"/>
      <c r="E173" s="9"/>
      <c r="F173" s="9"/>
      <c r="G173" s="9"/>
      <c r="H173" s="9"/>
      <c r="I173" s="9"/>
      <c r="J173" s="9"/>
      <c r="K173" s="9"/>
      <c r="L173" s="9"/>
      <c r="M173" s="9"/>
    </row>
    <row r="174" spans="1:13" ht="30" customHeight="1" x14ac:dyDescent="0.3">
      <c r="A174" s="9"/>
      <c r="B174" s="9"/>
      <c r="C174" s="9"/>
      <c r="D174" s="9"/>
      <c r="E174" s="9"/>
      <c r="F174" s="9"/>
      <c r="G174" s="9"/>
      <c r="H174" s="9"/>
      <c r="I174" s="9"/>
      <c r="J174" s="9"/>
      <c r="K174" s="9"/>
      <c r="L174" s="9"/>
      <c r="M174" s="9"/>
    </row>
    <row r="175" spans="1:13" ht="30" customHeight="1" x14ac:dyDescent="0.3">
      <c r="A175" s="9"/>
      <c r="B175" s="9"/>
      <c r="C175" s="9"/>
      <c r="D175" s="9"/>
      <c r="E175" s="9"/>
      <c r="F175" s="9"/>
      <c r="G175" s="9"/>
      <c r="H175" s="9"/>
      <c r="I175" s="9"/>
      <c r="J175" s="9"/>
      <c r="K175" s="9"/>
      <c r="L175" s="9"/>
      <c r="M175" s="9"/>
    </row>
    <row r="176" spans="1:13" ht="30" customHeight="1" x14ac:dyDescent="0.3">
      <c r="A176" s="9"/>
      <c r="B176" s="9"/>
      <c r="C176" s="9"/>
      <c r="D176" s="9"/>
      <c r="E176" s="9"/>
      <c r="F176" s="9"/>
      <c r="G176" s="9"/>
      <c r="H176" s="9"/>
      <c r="I176" s="9"/>
      <c r="J176" s="9"/>
      <c r="K176" s="9"/>
      <c r="L176" s="9"/>
      <c r="M176" s="9"/>
    </row>
    <row r="177" spans="1:14" ht="30" customHeight="1" x14ac:dyDescent="0.3">
      <c r="A177" s="9"/>
      <c r="B177" s="9"/>
      <c r="C177" s="9"/>
      <c r="D177" s="9"/>
      <c r="E177" s="9"/>
      <c r="F177" s="9"/>
      <c r="G177" s="9"/>
      <c r="H177" s="9"/>
      <c r="I177" s="9"/>
      <c r="J177" s="9"/>
      <c r="K177" s="9"/>
      <c r="L177" s="9"/>
      <c r="M177" s="9"/>
    </row>
    <row r="178" spans="1:14" ht="30" customHeight="1" x14ac:dyDescent="0.3">
      <c r="A178" s="9"/>
      <c r="B178" s="9"/>
      <c r="C178" s="9"/>
      <c r="D178" s="9"/>
      <c r="E178" s="9"/>
      <c r="F178" s="9"/>
      <c r="G178" s="9"/>
      <c r="H178" s="9"/>
      <c r="I178" s="9"/>
      <c r="J178" s="9"/>
      <c r="K178" s="9"/>
      <c r="L178" s="9"/>
      <c r="M178" s="9"/>
    </row>
    <row r="179" spans="1:14" ht="30" customHeight="1" x14ac:dyDescent="0.3">
      <c r="A179" s="11" t="s">
        <v>82</v>
      </c>
      <c r="B179" s="9"/>
      <c r="C179" s="9"/>
      <c r="D179" s="9"/>
      <c r="E179" s="9"/>
      <c r="F179" s="12">
        <f>SUM(F159:F178)</f>
        <v>0</v>
      </c>
      <c r="G179" s="9"/>
      <c r="H179" s="12">
        <f>SUM(H159:H178)</f>
        <v>0</v>
      </c>
      <c r="I179" s="9"/>
      <c r="J179" s="12">
        <f>SUM(J159:J178)</f>
        <v>1778233</v>
      </c>
      <c r="K179" s="9"/>
      <c r="L179" s="12">
        <f>SUM(L159:L178)</f>
        <v>1778233</v>
      </c>
      <c r="M179" s="9"/>
      <c r="N179" t="s">
        <v>83</v>
      </c>
    </row>
  </sheetData>
  <mergeCells count="45">
    <mergeCell ref="S2:S3"/>
    <mergeCell ref="A1:M1"/>
    <mergeCell ref="A2:A3"/>
    <mergeCell ref="B2:B3"/>
    <mergeCell ref="C2:C3"/>
    <mergeCell ref="D2:D3"/>
    <mergeCell ref="E2:F2"/>
    <mergeCell ref="G2:H2"/>
    <mergeCell ref="I2:J2"/>
    <mergeCell ref="K2:L2"/>
    <mergeCell ref="M2:M3"/>
    <mergeCell ref="N2:N3"/>
    <mergeCell ref="O2:O3"/>
    <mergeCell ref="P2:P3"/>
    <mergeCell ref="Q2:Q3"/>
    <mergeCell ref="R2:R3"/>
    <mergeCell ref="AE2:AE3"/>
    <mergeCell ref="T2:T3"/>
    <mergeCell ref="U2:U3"/>
    <mergeCell ref="V2:V3"/>
    <mergeCell ref="W2:W3"/>
    <mergeCell ref="X2:X3"/>
    <mergeCell ref="Y2:Y3"/>
    <mergeCell ref="Z2:Z3"/>
    <mergeCell ref="AA2:AA3"/>
    <mergeCell ref="AB2:AB3"/>
    <mergeCell ref="AC2:AC3"/>
    <mergeCell ref="AD2:AD3"/>
    <mergeCell ref="AQ2:AQ3"/>
    <mergeCell ref="AF2:AF3"/>
    <mergeCell ref="AG2:AG3"/>
    <mergeCell ref="AH2:AH3"/>
    <mergeCell ref="AI2:AI3"/>
    <mergeCell ref="AJ2:AJ3"/>
    <mergeCell ref="AK2:AK3"/>
    <mergeCell ref="AL2:AL3"/>
    <mergeCell ref="AM2:AM3"/>
    <mergeCell ref="AN2:AN3"/>
    <mergeCell ref="AO2:AO3"/>
    <mergeCell ref="AP2:AP3"/>
    <mergeCell ref="AR2:AR3"/>
    <mergeCell ref="AS2:AS3"/>
    <mergeCell ref="AT2:AT3"/>
    <mergeCell ref="AU2:AU3"/>
    <mergeCell ref="AV2:AV3"/>
  </mergeCells>
  <phoneticPr fontId="1" type="noConversion"/>
  <pageMargins left="0.78740157480314954" right="0" top="0.39370078740157477" bottom="0.39370078740157477" header="0" footer="0"/>
  <pageSetup paperSize="9" scale="64" fitToHeight="0" orientation="landscape" r:id="rId1"/>
  <rowBreaks count="7" manualBreakCount="7">
    <brk id="25" max="16383" man="1"/>
    <brk id="69" max="16383" man="1"/>
    <brk id="91" max="16383" man="1"/>
    <brk id="113" max="16383" man="1"/>
    <brk id="135" max="16383" man="1"/>
    <brk id="157" max="16383" man="1"/>
    <brk id="17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76"/>
  <sheetViews>
    <sheetView view="pageBreakPreview" topLeftCell="B52" zoomScaleNormal="100" zoomScaleSheetLayoutView="100" workbookViewId="0">
      <selection activeCell="F71" sqref="F71"/>
    </sheetView>
  </sheetViews>
  <sheetFormatPr defaultRowHeight="16.5" x14ac:dyDescent="0.3"/>
  <cols>
    <col min="1" max="1" width="11.625" hidden="1" customWidth="1"/>
    <col min="2" max="3" width="30.625" customWidth="1"/>
    <col min="4" max="4" width="4.625" customWidth="1"/>
    <col min="5" max="8" width="13.625" customWidth="1"/>
    <col min="9" max="9" width="8.625" customWidth="1"/>
    <col min="10" max="10" width="12.625" customWidth="1"/>
    <col min="11" max="12" width="2.625" hidden="1" customWidth="1"/>
    <col min="13" max="13" width="20.625" customWidth="1"/>
    <col min="14" max="14" width="2.625" hidden="1" customWidth="1"/>
  </cols>
  <sheetData>
    <row r="1" spans="1:14" ht="30" customHeight="1" x14ac:dyDescent="0.3">
      <c r="A1" s="123" t="s">
        <v>352</v>
      </c>
      <c r="B1" s="123"/>
      <c r="C1" s="123"/>
      <c r="D1" s="123"/>
      <c r="E1" s="123"/>
      <c r="F1" s="123"/>
      <c r="G1" s="123"/>
      <c r="H1" s="123"/>
      <c r="I1" s="123"/>
      <c r="J1" s="123"/>
      <c r="K1" s="123"/>
      <c r="L1" s="123"/>
      <c r="M1" s="123"/>
    </row>
    <row r="2" spans="1:14" ht="30" customHeight="1" x14ac:dyDescent="0.3">
      <c r="A2" s="116" t="s">
        <v>1</v>
      </c>
      <c r="B2" s="116"/>
      <c r="C2" s="116"/>
      <c r="D2" s="116"/>
      <c r="E2" s="116"/>
      <c r="F2" s="116"/>
      <c r="G2" s="116"/>
      <c r="H2" s="116"/>
      <c r="I2" s="116"/>
      <c r="J2" s="116"/>
      <c r="K2" s="116"/>
      <c r="L2" s="116"/>
      <c r="M2" s="116"/>
    </row>
    <row r="3" spans="1:14" ht="30" customHeight="1" x14ac:dyDescent="0.3">
      <c r="A3" s="4" t="s">
        <v>353</v>
      </c>
      <c r="B3" s="4" t="s">
        <v>2</v>
      </c>
      <c r="C3" s="4" t="s">
        <v>3</v>
      </c>
      <c r="D3" s="4" t="s">
        <v>4</v>
      </c>
      <c r="E3" s="4" t="s">
        <v>354</v>
      </c>
      <c r="F3" s="4" t="s">
        <v>355</v>
      </c>
      <c r="G3" s="4" t="s">
        <v>356</v>
      </c>
      <c r="H3" s="4" t="s">
        <v>357</v>
      </c>
      <c r="I3" s="4" t="s">
        <v>358</v>
      </c>
      <c r="J3" s="4" t="s">
        <v>359</v>
      </c>
      <c r="K3" s="4" t="s">
        <v>360</v>
      </c>
      <c r="L3" s="4" t="s">
        <v>361</v>
      </c>
      <c r="M3" s="4" t="s">
        <v>362</v>
      </c>
      <c r="N3" s="1" t="s">
        <v>363</v>
      </c>
    </row>
    <row r="4" spans="1:14" ht="30" customHeight="1" x14ac:dyDescent="0.3">
      <c r="A4" s="11" t="s">
        <v>62</v>
      </c>
      <c r="B4" s="11" t="s">
        <v>58</v>
      </c>
      <c r="C4" s="11" t="s">
        <v>59</v>
      </c>
      <c r="D4" s="11" t="s">
        <v>60</v>
      </c>
      <c r="E4" s="14">
        <f>일위대가!F15</f>
        <v>39909</v>
      </c>
      <c r="F4" s="14">
        <f>일위대가!H15</f>
        <v>93979</v>
      </c>
      <c r="G4" s="14">
        <f>일위대가!J15</f>
        <v>0</v>
      </c>
      <c r="H4" s="14">
        <f t="shared" ref="H4:H35" si="0">E4+F4+G4</f>
        <v>133888</v>
      </c>
      <c r="I4" s="11" t="s">
        <v>61</v>
      </c>
      <c r="J4" s="11" t="s">
        <v>52</v>
      </c>
      <c r="K4" s="11" t="s">
        <v>52</v>
      </c>
      <c r="L4" s="11" t="s">
        <v>52</v>
      </c>
      <c r="M4" s="11" t="s">
        <v>374</v>
      </c>
      <c r="N4" s="2" t="s">
        <v>52</v>
      </c>
    </row>
    <row r="5" spans="1:14" ht="30" customHeight="1" x14ac:dyDescent="0.3">
      <c r="A5" s="11" t="s">
        <v>70</v>
      </c>
      <c r="B5" s="11" t="s">
        <v>66</v>
      </c>
      <c r="C5" s="11" t="s">
        <v>67</v>
      </c>
      <c r="D5" s="11" t="s">
        <v>68</v>
      </c>
      <c r="E5" s="14">
        <f>일위대가!F19</f>
        <v>0</v>
      </c>
      <c r="F5" s="14">
        <f>일위대가!H19</f>
        <v>3341</v>
      </c>
      <c r="G5" s="14">
        <f>일위대가!J19</f>
        <v>0</v>
      </c>
      <c r="H5" s="14">
        <f t="shared" si="0"/>
        <v>3341</v>
      </c>
      <c r="I5" s="11" t="s">
        <v>69</v>
      </c>
      <c r="J5" s="11" t="s">
        <v>52</v>
      </c>
      <c r="K5" s="11" t="s">
        <v>52</v>
      </c>
      <c r="L5" s="11" t="s">
        <v>52</v>
      </c>
      <c r="M5" s="11" t="s">
        <v>420</v>
      </c>
      <c r="N5" s="2" t="s">
        <v>52</v>
      </c>
    </row>
    <row r="6" spans="1:14" ht="30" customHeight="1" x14ac:dyDescent="0.3">
      <c r="A6" s="11" t="s">
        <v>74</v>
      </c>
      <c r="B6" s="11" t="s">
        <v>72</v>
      </c>
      <c r="C6" s="11" t="s">
        <v>52</v>
      </c>
      <c r="D6" s="11" t="s">
        <v>68</v>
      </c>
      <c r="E6" s="14">
        <f>일위대가!F24</f>
        <v>209</v>
      </c>
      <c r="F6" s="14">
        <f>일위대가!H24</f>
        <v>501</v>
      </c>
      <c r="G6" s="14">
        <f>일위대가!J24</f>
        <v>0</v>
      </c>
      <c r="H6" s="14">
        <f t="shared" si="0"/>
        <v>710</v>
      </c>
      <c r="I6" s="11" t="s">
        <v>73</v>
      </c>
      <c r="J6" s="11" t="s">
        <v>52</v>
      </c>
      <c r="K6" s="11" t="s">
        <v>52</v>
      </c>
      <c r="L6" s="11" t="s">
        <v>52</v>
      </c>
      <c r="M6" s="11" t="s">
        <v>52</v>
      </c>
      <c r="N6" s="2" t="s">
        <v>52</v>
      </c>
    </row>
    <row r="7" spans="1:14" ht="30" customHeight="1" x14ac:dyDescent="0.3">
      <c r="A7" s="11" t="s">
        <v>90</v>
      </c>
      <c r="B7" s="11" t="s">
        <v>86</v>
      </c>
      <c r="C7" s="11" t="s">
        <v>87</v>
      </c>
      <c r="D7" s="11" t="s">
        <v>88</v>
      </c>
      <c r="E7" s="14">
        <f>일위대가!F30</f>
        <v>154351</v>
      </c>
      <c r="F7" s="14">
        <f>일위대가!H30</f>
        <v>496756</v>
      </c>
      <c r="G7" s="14">
        <f>일위대가!J30</f>
        <v>0</v>
      </c>
      <c r="H7" s="14">
        <f t="shared" si="0"/>
        <v>651107</v>
      </c>
      <c r="I7" s="11" t="s">
        <v>89</v>
      </c>
      <c r="J7" s="11" t="s">
        <v>52</v>
      </c>
      <c r="K7" s="11" t="s">
        <v>52</v>
      </c>
      <c r="L7" s="11" t="s">
        <v>52</v>
      </c>
      <c r="M7" s="11" t="s">
        <v>52</v>
      </c>
      <c r="N7" s="2" t="s">
        <v>52</v>
      </c>
    </row>
    <row r="8" spans="1:14" ht="30" customHeight="1" x14ac:dyDescent="0.3">
      <c r="A8" s="11" t="s">
        <v>95</v>
      </c>
      <c r="B8" s="11" t="s">
        <v>92</v>
      </c>
      <c r="C8" s="11" t="s">
        <v>93</v>
      </c>
      <c r="D8" s="11" t="s">
        <v>88</v>
      </c>
      <c r="E8" s="14">
        <f>일위대가!F37</f>
        <v>675594</v>
      </c>
      <c r="F8" s="14">
        <f>일위대가!H37</f>
        <v>2136508</v>
      </c>
      <c r="G8" s="14">
        <f>일위대가!J37</f>
        <v>11641</v>
      </c>
      <c r="H8" s="14">
        <f t="shared" si="0"/>
        <v>2823743</v>
      </c>
      <c r="I8" s="11" t="s">
        <v>94</v>
      </c>
      <c r="J8" s="11" t="s">
        <v>52</v>
      </c>
      <c r="K8" s="11" t="s">
        <v>52</v>
      </c>
      <c r="L8" s="11" t="s">
        <v>52</v>
      </c>
      <c r="M8" s="11" t="s">
        <v>52</v>
      </c>
      <c r="N8" s="2" t="s">
        <v>52</v>
      </c>
    </row>
    <row r="9" spans="1:14" ht="30" customHeight="1" x14ac:dyDescent="0.3">
      <c r="A9" s="11" t="s">
        <v>100</v>
      </c>
      <c r="B9" s="11" t="s">
        <v>97</v>
      </c>
      <c r="C9" s="11" t="s">
        <v>98</v>
      </c>
      <c r="D9" s="11" t="s">
        <v>88</v>
      </c>
      <c r="E9" s="14">
        <f>일위대가!F45</f>
        <v>231432</v>
      </c>
      <c r="F9" s="14">
        <f>일위대가!H45</f>
        <v>826352</v>
      </c>
      <c r="G9" s="14">
        <f>일위대가!J45</f>
        <v>4561</v>
      </c>
      <c r="H9" s="14">
        <f t="shared" si="0"/>
        <v>1062345</v>
      </c>
      <c r="I9" s="11" t="s">
        <v>99</v>
      </c>
      <c r="J9" s="11" t="s">
        <v>52</v>
      </c>
      <c r="K9" s="11" t="s">
        <v>52</v>
      </c>
      <c r="L9" s="11" t="s">
        <v>52</v>
      </c>
      <c r="M9" s="11" t="s">
        <v>52</v>
      </c>
      <c r="N9" s="2" t="s">
        <v>52</v>
      </c>
    </row>
    <row r="10" spans="1:14" ht="30" customHeight="1" x14ac:dyDescent="0.3">
      <c r="A10" s="11" t="s">
        <v>105</v>
      </c>
      <c r="B10" s="11" t="s">
        <v>102</v>
      </c>
      <c r="C10" s="11" t="s">
        <v>103</v>
      </c>
      <c r="D10" s="11" t="s">
        <v>88</v>
      </c>
      <c r="E10" s="14">
        <f>일위대가!F52</f>
        <v>423894</v>
      </c>
      <c r="F10" s="14">
        <f>일위대가!H52</f>
        <v>302076</v>
      </c>
      <c r="G10" s="14">
        <f>일위대가!J52</f>
        <v>0</v>
      </c>
      <c r="H10" s="14">
        <f t="shared" si="0"/>
        <v>725970</v>
      </c>
      <c r="I10" s="11" t="s">
        <v>104</v>
      </c>
      <c r="J10" s="11" t="s">
        <v>52</v>
      </c>
      <c r="K10" s="11" t="s">
        <v>52</v>
      </c>
      <c r="L10" s="11" t="s">
        <v>52</v>
      </c>
      <c r="M10" s="11" t="s">
        <v>52</v>
      </c>
      <c r="N10" s="2" t="s">
        <v>52</v>
      </c>
    </row>
    <row r="11" spans="1:14" ht="30" customHeight="1" x14ac:dyDescent="0.3">
      <c r="A11" s="11" t="s">
        <v>109</v>
      </c>
      <c r="B11" s="11" t="s">
        <v>107</v>
      </c>
      <c r="C11" s="11" t="s">
        <v>103</v>
      </c>
      <c r="D11" s="11" t="s">
        <v>88</v>
      </c>
      <c r="E11" s="14">
        <f>일위대가!F56</f>
        <v>0</v>
      </c>
      <c r="F11" s="14">
        <f>일위대가!H56</f>
        <v>60149</v>
      </c>
      <c r="G11" s="14">
        <f>일위대가!J56</f>
        <v>0</v>
      </c>
      <c r="H11" s="14">
        <f t="shared" si="0"/>
        <v>60149</v>
      </c>
      <c r="I11" s="11" t="s">
        <v>108</v>
      </c>
      <c r="J11" s="11" t="s">
        <v>52</v>
      </c>
      <c r="K11" s="11" t="s">
        <v>52</v>
      </c>
      <c r="L11" s="11" t="s">
        <v>52</v>
      </c>
      <c r="M11" s="11" t="s">
        <v>52</v>
      </c>
      <c r="N11" s="2" t="s">
        <v>52</v>
      </c>
    </row>
    <row r="12" spans="1:14" ht="30" customHeight="1" x14ac:dyDescent="0.3">
      <c r="A12" s="11" t="s">
        <v>114</v>
      </c>
      <c r="B12" s="11" t="s">
        <v>111</v>
      </c>
      <c r="C12" s="11" t="s">
        <v>112</v>
      </c>
      <c r="D12" s="11" t="s">
        <v>88</v>
      </c>
      <c r="E12" s="14">
        <f>일위대가!F63</f>
        <v>959632</v>
      </c>
      <c r="F12" s="14">
        <f>일위대가!H63</f>
        <v>2948993</v>
      </c>
      <c r="G12" s="14">
        <f>일위대가!J63</f>
        <v>10016</v>
      </c>
      <c r="H12" s="14">
        <f t="shared" si="0"/>
        <v>3918641</v>
      </c>
      <c r="I12" s="11" t="s">
        <v>113</v>
      </c>
      <c r="J12" s="11" t="s">
        <v>52</v>
      </c>
      <c r="K12" s="11" t="s">
        <v>52</v>
      </c>
      <c r="L12" s="11" t="s">
        <v>52</v>
      </c>
      <c r="M12" s="11" t="s">
        <v>52</v>
      </c>
      <c r="N12" s="2" t="s">
        <v>52</v>
      </c>
    </row>
    <row r="13" spans="1:14" ht="30" customHeight="1" x14ac:dyDescent="0.3">
      <c r="A13" s="11" t="s">
        <v>119</v>
      </c>
      <c r="B13" s="11" t="s">
        <v>116</v>
      </c>
      <c r="C13" s="11" t="s">
        <v>117</v>
      </c>
      <c r="D13" s="11" t="s">
        <v>88</v>
      </c>
      <c r="E13" s="14">
        <f>일위대가!F69</f>
        <v>66281</v>
      </c>
      <c r="F13" s="14">
        <f>일위대가!H69</f>
        <v>275207</v>
      </c>
      <c r="G13" s="14">
        <f>일위대가!J69</f>
        <v>2840</v>
      </c>
      <c r="H13" s="14">
        <f t="shared" si="0"/>
        <v>344328</v>
      </c>
      <c r="I13" s="11" t="s">
        <v>118</v>
      </c>
      <c r="J13" s="11" t="s">
        <v>52</v>
      </c>
      <c r="K13" s="11" t="s">
        <v>52</v>
      </c>
      <c r="L13" s="11" t="s">
        <v>52</v>
      </c>
      <c r="M13" s="11" t="s">
        <v>52</v>
      </c>
      <c r="N13" s="2" t="s">
        <v>52</v>
      </c>
    </row>
    <row r="14" spans="1:14" ht="30" customHeight="1" x14ac:dyDescent="0.3">
      <c r="A14" s="11" t="s">
        <v>124</v>
      </c>
      <c r="B14" s="11" t="s">
        <v>121</v>
      </c>
      <c r="C14" s="11" t="s">
        <v>122</v>
      </c>
      <c r="D14" s="11" t="s">
        <v>88</v>
      </c>
      <c r="E14" s="14">
        <f>일위대가!F80</f>
        <v>583841</v>
      </c>
      <c r="F14" s="14">
        <f>일위대가!H80</f>
        <v>1967626</v>
      </c>
      <c r="G14" s="14">
        <f>일위대가!J80</f>
        <v>7051</v>
      </c>
      <c r="H14" s="14">
        <f t="shared" si="0"/>
        <v>2558518</v>
      </c>
      <c r="I14" s="11" t="s">
        <v>123</v>
      </c>
      <c r="J14" s="11" t="s">
        <v>52</v>
      </c>
      <c r="K14" s="11" t="s">
        <v>52</v>
      </c>
      <c r="L14" s="11" t="s">
        <v>52</v>
      </c>
      <c r="M14" s="11" t="s">
        <v>52</v>
      </c>
      <c r="N14" s="2" t="s">
        <v>52</v>
      </c>
    </row>
    <row r="15" spans="1:14" ht="30" customHeight="1" x14ac:dyDescent="0.3">
      <c r="A15" s="11" t="s">
        <v>129</v>
      </c>
      <c r="B15" s="11" t="s">
        <v>126</v>
      </c>
      <c r="C15" s="11" t="s">
        <v>127</v>
      </c>
      <c r="D15" s="11" t="s">
        <v>88</v>
      </c>
      <c r="E15" s="14">
        <f>일위대가!F87</f>
        <v>1181711</v>
      </c>
      <c r="F15" s="14">
        <f>일위대가!H87</f>
        <v>837757</v>
      </c>
      <c r="G15" s="14">
        <f>일위대가!J87</f>
        <v>0</v>
      </c>
      <c r="H15" s="14">
        <f t="shared" si="0"/>
        <v>2019468</v>
      </c>
      <c r="I15" s="11" t="s">
        <v>128</v>
      </c>
      <c r="J15" s="11" t="s">
        <v>52</v>
      </c>
      <c r="K15" s="11" t="s">
        <v>52</v>
      </c>
      <c r="L15" s="11" t="s">
        <v>52</v>
      </c>
      <c r="M15" s="11" t="s">
        <v>52</v>
      </c>
      <c r="N15" s="2" t="s">
        <v>52</v>
      </c>
    </row>
    <row r="16" spans="1:14" ht="30" customHeight="1" x14ac:dyDescent="0.3">
      <c r="A16" s="11" t="s">
        <v>133</v>
      </c>
      <c r="B16" s="11" t="s">
        <v>131</v>
      </c>
      <c r="C16" s="11" t="s">
        <v>127</v>
      </c>
      <c r="D16" s="11" t="s">
        <v>88</v>
      </c>
      <c r="E16" s="14">
        <f>일위대가!F91</f>
        <v>0</v>
      </c>
      <c r="F16" s="14">
        <f>일위대가!H91</f>
        <v>167081</v>
      </c>
      <c r="G16" s="14">
        <f>일위대가!J91</f>
        <v>0</v>
      </c>
      <c r="H16" s="14">
        <f t="shared" si="0"/>
        <v>167081</v>
      </c>
      <c r="I16" s="11" t="s">
        <v>132</v>
      </c>
      <c r="J16" s="11" t="s">
        <v>52</v>
      </c>
      <c r="K16" s="11" t="s">
        <v>52</v>
      </c>
      <c r="L16" s="11" t="s">
        <v>52</v>
      </c>
      <c r="M16" s="11" t="s">
        <v>52</v>
      </c>
      <c r="N16" s="2" t="s">
        <v>52</v>
      </c>
    </row>
    <row r="17" spans="1:14" ht="30" customHeight="1" x14ac:dyDescent="0.3">
      <c r="A17" s="11" t="s">
        <v>137</v>
      </c>
      <c r="B17" s="11" t="s">
        <v>135</v>
      </c>
      <c r="C17" s="11" t="s">
        <v>122</v>
      </c>
      <c r="D17" s="11" t="s">
        <v>88</v>
      </c>
      <c r="E17" s="14">
        <f>일위대가!F102</f>
        <v>583841</v>
      </c>
      <c r="F17" s="14">
        <f>일위대가!H102</f>
        <v>1967626</v>
      </c>
      <c r="G17" s="14">
        <f>일위대가!J102</f>
        <v>7051</v>
      </c>
      <c r="H17" s="14">
        <f t="shared" si="0"/>
        <v>2558518</v>
      </c>
      <c r="I17" s="11" t="s">
        <v>136</v>
      </c>
      <c r="J17" s="11" t="s">
        <v>52</v>
      </c>
      <c r="K17" s="11" t="s">
        <v>52</v>
      </c>
      <c r="L17" s="11" t="s">
        <v>52</v>
      </c>
      <c r="M17" s="11" t="s">
        <v>52</v>
      </c>
      <c r="N17" s="2" t="s">
        <v>52</v>
      </c>
    </row>
    <row r="18" spans="1:14" ht="30" customHeight="1" x14ac:dyDescent="0.3">
      <c r="A18" s="11" t="s">
        <v>141</v>
      </c>
      <c r="B18" s="11" t="s">
        <v>139</v>
      </c>
      <c r="C18" s="11" t="s">
        <v>127</v>
      </c>
      <c r="D18" s="11" t="s">
        <v>88</v>
      </c>
      <c r="E18" s="14">
        <f>일위대가!F109</f>
        <v>1181711</v>
      </c>
      <c r="F18" s="14">
        <f>일위대가!H109</f>
        <v>837757</v>
      </c>
      <c r="G18" s="14">
        <f>일위대가!J109</f>
        <v>0</v>
      </c>
      <c r="H18" s="14">
        <f t="shared" si="0"/>
        <v>2019468</v>
      </c>
      <c r="I18" s="11" t="s">
        <v>140</v>
      </c>
      <c r="J18" s="11" t="s">
        <v>52</v>
      </c>
      <c r="K18" s="11" t="s">
        <v>52</v>
      </c>
      <c r="L18" s="11" t="s">
        <v>52</v>
      </c>
      <c r="M18" s="11" t="s">
        <v>52</v>
      </c>
      <c r="N18" s="2" t="s">
        <v>52</v>
      </c>
    </row>
    <row r="19" spans="1:14" ht="30" customHeight="1" x14ac:dyDescent="0.3">
      <c r="A19" s="11" t="s">
        <v>145</v>
      </c>
      <c r="B19" s="11" t="s">
        <v>143</v>
      </c>
      <c r="C19" s="11" t="s">
        <v>127</v>
      </c>
      <c r="D19" s="11" t="s">
        <v>88</v>
      </c>
      <c r="E19" s="14">
        <f>일위대가!F113</f>
        <v>0</v>
      </c>
      <c r="F19" s="14">
        <f>일위대가!H113</f>
        <v>167081</v>
      </c>
      <c r="G19" s="14">
        <f>일위대가!J113</f>
        <v>0</v>
      </c>
      <c r="H19" s="14">
        <f t="shared" si="0"/>
        <v>167081</v>
      </c>
      <c r="I19" s="11" t="s">
        <v>144</v>
      </c>
      <c r="J19" s="11" t="s">
        <v>52</v>
      </c>
      <c r="K19" s="11" t="s">
        <v>52</v>
      </c>
      <c r="L19" s="11" t="s">
        <v>52</v>
      </c>
      <c r="M19" s="11" t="s">
        <v>52</v>
      </c>
      <c r="N19" s="2" t="s">
        <v>52</v>
      </c>
    </row>
    <row r="20" spans="1:14" ht="30" customHeight="1" x14ac:dyDescent="0.3">
      <c r="A20" s="11" t="s">
        <v>150</v>
      </c>
      <c r="B20" s="11" t="s">
        <v>147</v>
      </c>
      <c r="C20" s="11" t="s">
        <v>148</v>
      </c>
      <c r="D20" s="11" t="s">
        <v>88</v>
      </c>
      <c r="E20" s="14">
        <f>일위대가!F120</f>
        <v>699755</v>
      </c>
      <c r="F20" s="14">
        <f>일위대가!H120</f>
        <v>2212997</v>
      </c>
      <c r="G20" s="14">
        <f>일위대가!J120</f>
        <v>12127</v>
      </c>
      <c r="H20" s="14">
        <f t="shared" si="0"/>
        <v>2924879</v>
      </c>
      <c r="I20" s="11" t="s">
        <v>149</v>
      </c>
      <c r="J20" s="11" t="s">
        <v>52</v>
      </c>
      <c r="K20" s="11" t="s">
        <v>52</v>
      </c>
      <c r="L20" s="11" t="s">
        <v>52</v>
      </c>
      <c r="M20" s="11" t="s">
        <v>52</v>
      </c>
      <c r="N20" s="2" t="s">
        <v>52</v>
      </c>
    </row>
    <row r="21" spans="1:14" ht="30" customHeight="1" x14ac:dyDescent="0.3">
      <c r="A21" s="11" t="s">
        <v>155</v>
      </c>
      <c r="B21" s="11" t="s">
        <v>152</v>
      </c>
      <c r="C21" s="11" t="s">
        <v>153</v>
      </c>
      <c r="D21" s="11" t="s">
        <v>88</v>
      </c>
      <c r="E21" s="14">
        <f>일위대가!F126</f>
        <v>12516</v>
      </c>
      <c r="F21" s="14">
        <f>일위대가!H126</f>
        <v>39956</v>
      </c>
      <c r="G21" s="14">
        <f>일위대가!J126</f>
        <v>0</v>
      </c>
      <c r="H21" s="14">
        <f t="shared" si="0"/>
        <v>52472</v>
      </c>
      <c r="I21" s="11" t="s">
        <v>154</v>
      </c>
      <c r="J21" s="11" t="s">
        <v>52</v>
      </c>
      <c r="K21" s="11" t="s">
        <v>52</v>
      </c>
      <c r="L21" s="11" t="s">
        <v>52</v>
      </c>
      <c r="M21" s="11" t="s">
        <v>52</v>
      </c>
      <c r="N21" s="2" t="s">
        <v>52</v>
      </c>
    </row>
    <row r="22" spans="1:14" ht="30" customHeight="1" x14ac:dyDescent="0.3">
      <c r="A22" s="11" t="s">
        <v>160</v>
      </c>
      <c r="B22" s="11" t="s">
        <v>157</v>
      </c>
      <c r="C22" s="11" t="s">
        <v>158</v>
      </c>
      <c r="D22" s="11" t="s">
        <v>88</v>
      </c>
      <c r="E22" s="14">
        <f>일위대가!F133</f>
        <v>157954</v>
      </c>
      <c r="F22" s="14">
        <f>일위대가!H133</f>
        <v>442996</v>
      </c>
      <c r="G22" s="14">
        <f>일위대가!J133</f>
        <v>0</v>
      </c>
      <c r="H22" s="14">
        <f t="shared" si="0"/>
        <v>600950</v>
      </c>
      <c r="I22" s="11" t="s">
        <v>159</v>
      </c>
      <c r="J22" s="11" t="s">
        <v>52</v>
      </c>
      <c r="K22" s="11" t="s">
        <v>52</v>
      </c>
      <c r="L22" s="11" t="s">
        <v>52</v>
      </c>
      <c r="M22" s="11" t="s">
        <v>52</v>
      </c>
      <c r="N22" s="2" t="s">
        <v>52</v>
      </c>
    </row>
    <row r="23" spans="1:14" ht="30" customHeight="1" x14ac:dyDescent="0.3">
      <c r="A23" s="11" t="s">
        <v>165</v>
      </c>
      <c r="B23" s="11" t="s">
        <v>162</v>
      </c>
      <c r="C23" s="11" t="s">
        <v>163</v>
      </c>
      <c r="D23" s="11" t="s">
        <v>88</v>
      </c>
      <c r="E23" s="14">
        <f>일위대가!F144</f>
        <v>1514581</v>
      </c>
      <c r="F23" s="14">
        <f>일위대가!H144</f>
        <v>4708633</v>
      </c>
      <c r="G23" s="14">
        <f>일위대가!J144</f>
        <v>27133</v>
      </c>
      <c r="H23" s="14">
        <f t="shared" si="0"/>
        <v>6250347</v>
      </c>
      <c r="I23" s="11" t="s">
        <v>164</v>
      </c>
      <c r="J23" s="11" t="s">
        <v>52</v>
      </c>
      <c r="K23" s="11" t="s">
        <v>52</v>
      </c>
      <c r="L23" s="11" t="s">
        <v>52</v>
      </c>
      <c r="M23" s="11" t="s">
        <v>52</v>
      </c>
      <c r="N23" s="2" t="s">
        <v>52</v>
      </c>
    </row>
    <row r="24" spans="1:14" ht="30" customHeight="1" x14ac:dyDescent="0.3">
      <c r="A24" s="11" t="s">
        <v>170</v>
      </c>
      <c r="B24" s="11" t="s">
        <v>167</v>
      </c>
      <c r="C24" s="11" t="s">
        <v>168</v>
      </c>
      <c r="D24" s="11" t="s">
        <v>88</v>
      </c>
      <c r="E24" s="14">
        <f>일위대가!F151</f>
        <v>1410741</v>
      </c>
      <c r="F24" s="14">
        <f>일위대가!H151</f>
        <v>998864</v>
      </c>
      <c r="G24" s="14">
        <f>일위대가!J151</f>
        <v>0</v>
      </c>
      <c r="H24" s="14">
        <f t="shared" si="0"/>
        <v>2409605</v>
      </c>
      <c r="I24" s="11" t="s">
        <v>169</v>
      </c>
      <c r="J24" s="11" t="s">
        <v>52</v>
      </c>
      <c r="K24" s="11" t="s">
        <v>52</v>
      </c>
      <c r="L24" s="11" t="s">
        <v>52</v>
      </c>
      <c r="M24" s="11" t="s">
        <v>52</v>
      </c>
      <c r="N24" s="2" t="s">
        <v>52</v>
      </c>
    </row>
    <row r="25" spans="1:14" ht="30" customHeight="1" x14ac:dyDescent="0.3">
      <c r="A25" s="11" t="s">
        <v>174</v>
      </c>
      <c r="B25" s="11" t="s">
        <v>172</v>
      </c>
      <c r="C25" s="11" t="s">
        <v>168</v>
      </c>
      <c r="D25" s="11" t="s">
        <v>88</v>
      </c>
      <c r="E25" s="14">
        <f>일위대가!F155</f>
        <v>0</v>
      </c>
      <c r="F25" s="14">
        <f>일위대가!H155</f>
        <v>200497</v>
      </c>
      <c r="G25" s="14">
        <f>일위대가!J155</f>
        <v>0</v>
      </c>
      <c r="H25" s="14">
        <f t="shared" si="0"/>
        <v>200497</v>
      </c>
      <c r="I25" s="11" t="s">
        <v>173</v>
      </c>
      <c r="J25" s="11" t="s">
        <v>52</v>
      </c>
      <c r="K25" s="11" t="s">
        <v>52</v>
      </c>
      <c r="L25" s="11" t="s">
        <v>52</v>
      </c>
      <c r="M25" s="11" t="s">
        <v>52</v>
      </c>
      <c r="N25" s="2" t="s">
        <v>52</v>
      </c>
    </row>
    <row r="26" spans="1:14" ht="30" customHeight="1" x14ac:dyDescent="0.3">
      <c r="A26" s="11" t="s">
        <v>179</v>
      </c>
      <c r="B26" s="11" t="s">
        <v>176</v>
      </c>
      <c r="C26" s="11" t="s">
        <v>177</v>
      </c>
      <c r="D26" s="11" t="s">
        <v>88</v>
      </c>
      <c r="E26" s="14">
        <f>일위대가!F162</f>
        <v>150832</v>
      </c>
      <c r="F26" s="14">
        <f>일위대가!H162</f>
        <v>517297</v>
      </c>
      <c r="G26" s="14">
        <f>일위대가!J162</f>
        <v>4359</v>
      </c>
      <c r="H26" s="14">
        <f t="shared" si="0"/>
        <v>672488</v>
      </c>
      <c r="I26" s="11" t="s">
        <v>178</v>
      </c>
      <c r="J26" s="11" t="s">
        <v>52</v>
      </c>
      <c r="K26" s="11" t="s">
        <v>52</v>
      </c>
      <c r="L26" s="11" t="s">
        <v>52</v>
      </c>
      <c r="M26" s="11" t="s">
        <v>52</v>
      </c>
      <c r="N26" s="2" t="s">
        <v>52</v>
      </c>
    </row>
    <row r="27" spans="1:14" ht="30" customHeight="1" x14ac:dyDescent="0.3">
      <c r="A27" s="11" t="s">
        <v>184</v>
      </c>
      <c r="B27" s="11" t="s">
        <v>181</v>
      </c>
      <c r="C27" s="11" t="s">
        <v>182</v>
      </c>
      <c r="D27" s="11" t="s">
        <v>88</v>
      </c>
      <c r="E27" s="14">
        <f>일위대가!F169</f>
        <v>508699</v>
      </c>
      <c r="F27" s="14">
        <f>일위대가!H169</f>
        <v>1566539</v>
      </c>
      <c r="G27" s="14">
        <f>일위대가!J169</f>
        <v>4887</v>
      </c>
      <c r="H27" s="14">
        <f t="shared" si="0"/>
        <v>2080125</v>
      </c>
      <c r="I27" s="11" t="s">
        <v>183</v>
      </c>
      <c r="J27" s="11" t="s">
        <v>52</v>
      </c>
      <c r="K27" s="11" t="s">
        <v>52</v>
      </c>
      <c r="L27" s="11" t="s">
        <v>52</v>
      </c>
      <c r="M27" s="11" t="s">
        <v>52</v>
      </c>
      <c r="N27" s="2" t="s">
        <v>52</v>
      </c>
    </row>
    <row r="28" spans="1:14" ht="30" customHeight="1" x14ac:dyDescent="0.3">
      <c r="A28" s="11" t="s">
        <v>189</v>
      </c>
      <c r="B28" s="11" t="s">
        <v>186</v>
      </c>
      <c r="C28" s="11" t="s">
        <v>187</v>
      </c>
      <c r="D28" s="11" t="s">
        <v>88</v>
      </c>
      <c r="E28" s="14">
        <f>일위대가!F176</f>
        <v>240194</v>
      </c>
      <c r="F28" s="14">
        <f>일위대가!H176</f>
        <v>822268</v>
      </c>
      <c r="G28" s="14">
        <f>일위대가!J176</f>
        <v>6921</v>
      </c>
      <c r="H28" s="14">
        <f t="shared" si="0"/>
        <v>1069383</v>
      </c>
      <c r="I28" s="11" t="s">
        <v>188</v>
      </c>
      <c r="J28" s="11" t="s">
        <v>52</v>
      </c>
      <c r="K28" s="11" t="s">
        <v>52</v>
      </c>
      <c r="L28" s="11" t="s">
        <v>52</v>
      </c>
      <c r="M28" s="11" t="s">
        <v>52</v>
      </c>
      <c r="N28" s="2" t="s">
        <v>52</v>
      </c>
    </row>
    <row r="29" spans="1:14" ht="30" customHeight="1" x14ac:dyDescent="0.3">
      <c r="A29" s="11" t="s">
        <v>194</v>
      </c>
      <c r="B29" s="11" t="s">
        <v>191</v>
      </c>
      <c r="C29" s="11" t="s">
        <v>192</v>
      </c>
      <c r="D29" s="11" t="s">
        <v>88</v>
      </c>
      <c r="E29" s="14">
        <f>일위대가!F183</f>
        <v>77449</v>
      </c>
      <c r="F29" s="14">
        <f>일위대가!H183</f>
        <v>265782</v>
      </c>
      <c r="G29" s="14">
        <f>일위대가!J183</f>
        <v>2240</v>
      </c>
      <c r="H29" s="14">
        <f t="shared" si="0"/>
        <v>345471</v>
      </c>
      <c r="I29" s="11" t="s">
        <v>193</v>
      </c>
      <c r="J29" s="11" t="s">
        <v>52</v>
      </c>
      <c r="K29" s="11" t="s">
        <v>52</v>
      </c>
      <c r="L29" s="11" t="s">
        <v>52</v>
      </c>
      <c r="M29" s="11" t="s">
        <v>52</v>
      </c>
      <c r="N29" s="2" t="s">
        <v>52</v>
      </c>
    </row>
    <row r="30" spans="1:14" ht="30" customHeight="1" x14ac:dyDescent="0.3">
      <c r="A30" s="11" t="s">
        <v>199</v>
      </c>
      <c r="B30" s="11" t="s">
        <v>196</v>
      </c>
      <c r="C30" s="11" t="s">
        <v>197</v>
      </c>
      <c r="D30" s="11" t="s">
        <v>88</v>
      </c>
      <c r="E30" s="14">
        <f>일위대가!F189</f>
        <v>74594</v>
      </c>
      <c r="F30" s="14">
        <f>일위대가!H189</f>
        <v>298050</v>
      </c>
      <c r="G30" s="14">
        <f>일위대가!J189</f>
        <v>3070</v>
      </c>
      <c r="H30" s="14">
        <f t="shared" si="0"/>
        <v>375714</v>
      </c>
      <c r="I30" s="11" t="s">
        <v>198</v>
      </c>
      <c r="J30" s="11" t="s">
        <v>52</v>
      </c>
      <c r="K30" s="11" t="s">
        <v>52</v>
      </c>
      <c r="L30" s="11" t="s">
        <v>52</v>
      </c>
      <c r="M30" s="11" t="s">
        <v>52</v>
      </c>
      <c r="N30" s="2" t="s">
        <v>52</v>
      </c>
    </row>
    <row r="31" spans="1:14" ht="30" customHeight="1" x14ac:dyDescent="0.3">
      <c r="A31" s="11" t="s">
        <v>204</v>
      </c>
      <c r="B31" s="11" t="s">
        <v>201</v>
      </c>
      <c r="C31" s="11" t="s">
        <v>202</v>
      </c>
      <c r="D31" s="11" t="s">
        <v>88</v>
      </c>
      <c r="E31" s="14">
        <f>일위대가!F195</f>
        <v>100169</v>
      </c>
      <c r="F31" s="14">
        <f>일위대가!H195</f>
        <v>372007</v>
      </c>
      <c r="G31" s="14">
        <f>일위대가!J195</f>
        <v>3684</v>
      </c>
      <c r="H31" s="14">
        <f t="shared" si="0"/>
        <v>475860</v>
      </c>
      <c r="I31" s="11" t="s">
        <v>203</v>
      </c>
      <c r="J31" s="11" t="s">
        <v>52</v>
      </c>
      <c r="K31" s="11" t="s">
        <v>52</v>
      </c>
      <c r="L31" s="11" t="s">
        <v>52</v>
      </c>
      <c r="M31" s="11" t="s">
        <v>52</v>
      </c>
      <c r="N31" s="2" t="s">
        <v>52</v>
      </c>
    </row>
    <row r="32" spans="1:14" ht="30" customHeight="1" x14ac:dyDescent="0.3">
      <c r="A32" s="11" t="s">
        <v>209</v>
      </c>
      <c r="B32" s="11" t="s">
        <v>206</v>
      </c>
      <c r="C32" s="11" t="s">
        <v>207</v>
      </c>
      <c r="D32" s="11" t="s">
        <v>88</v>
      </c>
      <c r="E32" s="14">
        <f>일위대가!F201</f>
        <v>34286</v>
      </c>
      <c r="F32" s="14">
        <f>일위대가!H201</f>
        <v>130414</v>
      </c>
      <c r="G32" s="14">
        <f>일위대가!J201</f>
        <v>1308</v>
      </c>
      <c r="H32" s="14">
        <f t="shared" si="0"/>
        <v>166008</v>
      </c>
      <c r="I32" s="11" t="s">
        <v>208</v>
      </c>
      <c r="J32" s="11" t="s">
        <v>52</v>
      </c>
      <c r="K32" s="11" t="s">
        <v>52</v>
      </c>
      <c r="L32" s="11" t="s">
        <v>52</v>
      </c>
      <c r="M32" s="11" t="s">
        <v>52</v>
      </c>
      <c r="N32" s="2" t="s">
        <v>52</v>
      </c>
    </row>
    <row r="33" spans="1:14" ht="30" customHeight="1" x14ac:dyDescent="0.3">
      <c r="A33" s="11" t="s">
        <v>214</v>
      </c>
      <c r="B33" s="11" t="s">
        <v>211</v>
      </c>
      <c r="C33" s="11" t="s">
        <v>212</v>
      </c>
      <c r="D33" s="11" t="s">
        <v>88</v>
      </c>
      <c r="E33" s="14">
        <f>일위대가!F208</f>
        <v>815427</v>
      </c>
      <c r="F33" s="14">
        <f>일위대가!H208</f>
        <v>2903688</v>
      </c>
      <c r="G33" s="14">
        <f>일위대가!J208</f>
        <v>25058</v>
      </c>
      <c r="H33" s="14">
        <f t="shared" si="0"/>
        <v>3744173</v>
      </c>
      <c r="I33" s="11" t="s">
        <v>213</v>
      </c>
      <c r="J33" s="11" t="s">
        <v>52</v>
      </c>
      <c r="K33" s="11" t="s">
        <v>52</v>
      </c>
      <c r="L33" s="11" t="s">
        <v>52</v>
      </c>
      <c r="M33" s="11" t="s">
        <v>52</v>
      </c>
      <c r="N33" s="2" t="s">
        <v>52</v>
      </c>
    </row>
    <row r="34" spans="1:14" ht="30" customHeight="1" x14ac:dyDescent="0.3">
      <c r="A34" s="11" t="s">
        <v>219</v>
      </c>
      <c r="B34" s="11" t="s">
        <v>216</v>
      </c>
      <c r="C34" s="11" t="s">
        <v>217</v>
      </c>
      <c r="D34" s="11" t="s">
        <v>88</v>
      </c>
      <c r="E34" s="14">
        <f>일위대가!F216</f>
        <v>177680</v>
      </c>
      <c r="F34" s="14">
        <f>일위대가!H216</f>
        <v>364900</v>
      </c>
      <c r="G34" s="14">
        <f>일위대가!J216</f>
        <v>2888</v>
      </c>
      <c r="H34" s="14">
        <f t="shared" si="0"/>
        <v>545468</v>
      </c>
      <c r="I34" s="11" t="s">
        <v>218</v>
      </c>
      <c r="J34" s="11" t="s">
        <v>52</v>
      </c>
      <c r="K34" s="11" t="s">
        <v>52</v>
      </c>
      <c r="L34" s="11" t="s">
        <v>52</v>
      </c>
      <c r="M34" s="11" t="s">
        <v>52</v>
      </c>
      <c r="N34" s="2" t="s">
        <v>52</v>
      </c>
    </row>
    <row r="35" spans="1:14" ht="30" customHeight="1" x14ac:dyDescent="0.3">
      <c r="A35" s="11" t="s">
        <v>224</v>
      </c>
      <c r="B35" s="11" t="s">
        <v>221</v>
      </c>
      <c r="C35" s="11" t="s">
        <v>222</v>
      </c>
      <c r="D35" s="11" t="s">
        <v>88</v>
      </c>
      <c r="E35" s="14">
        <f>일위대가!F220</f>
        <v>39000</v>
      </c>
      <c r="F35" s="14">
        <f>일위대가!H220</f>
        <v>0</v>
      </c>
      <c r="G35" s="14">
        <f>일위대가!J220</f>
        <v>0</v>
      </c>
      <c r="H35" s="14">
        <f t="shared" si="0"/>
        <v>39000</v>
      </c>
      <c r="I35" s="11" t="s">
        <v>223</v>
      </c>
      <c r="J35" s="11" t="s">
        <v>52</v>
      </c>
      <c r="K35" s="11" t="s">
        <v>52</v>
      </c>
      <c r="L35" s="11" t="s">
        <v>52</v>
      </c>
      <c r="M35" s="11" t="s">
        <v>52</v>
      </c>
      <c r="N35" s="2" t="s">
        <v>52</v>
      </c>
    </row>
    <row r="36" spans="1:14" ht="30" customHeight="1" x14ac:dyDescent="0.3">
      <c r="A36" s="11" t="s">
        <v>229</v>
      </c>
      <c r="B36" s="11" t="s">
        <v>226</v>
      </c>
      <c r="C36" s="11" t="s">
        <v>227</v>
      </c>
      <c r="D36" s="11" t="s">
        <v>88</v>
      </c>
      <c r="E36" s="14">
        <f>일위대가!F227</f>
        <v>388133</v>
      </c>
      <c r="F36" s="14">
        <f>일위대가!H227</f>
        <v>1227940</v>
      </c>
      <c r="G36" s="14">
        <f>일위대가!J227</f>
        <v>6009</v>
      </c>
      <c r="H36" s="14">
        <f t="shared" ref="H36:H67" si="1">E36+F36+G36</f>
        <v>1622082</v>
      </c>
      <c r="I36" s="11" t="s">
        <v>228</v>
      </c>
      <c r="J36" s="11" t="s">
        <v>52</v>
      </c>
      <c r="K36" s="11" t="s">
        <v>52</v>
      </c>
      <c r="L36" s="11" t="s">
        <v>52</v>
      </c>
      <c r="M36" s="11" t="s">
        <v>52</v>
      </c>
      <c r="N36" s="2" t="s">
        <v>52</v>
      </c>
    </row>
    <row r="37" spans="1:14" ht="30" customHeight="1" x14ac:dyDescent="0.3">
      <c r="A37" s="11" t="s">
        <v>234</v>
      </c>
      <c r="B37" s="11" t="s">
        <v>231</v>
      </c>
      <c r="C37" s="11" t="s">
        <v>232</v>
      </c>
      <c r="D37" s="11" t="s">
        <v>88</v>
      </c>
      <c r="E37" s="14">
        <f>일위대가!F233</f>
        <v>59027</v>
      </c>
      <c r="F37" s="14">
        <f>일위대가!H233</f>
        <v>190225</v>
      </c>
      <c r="G37" s="14">
        <f>일위대가!J233</f>
        <v>0</v>
      </c>
      <c r="H37" s="14">
        <f t="shared" si="1"/>
        <v>249252</v>
      </c>
      <c r="I37" s="11" t="s">
        <v>233</v>
      </c>
      <c r="J37" s="11" t="s">
        <v>52</v>
      </c>
      <c r="K37" s="11" t="s">
        <v>52</v>
      </c>
      <c r="L37" s="11" t="s">
        <v>52</v>
      </c>
      <c r="M37" s="11" t="s">
        <v>52</v>
      </c>
      <c r="N37" s="2" t="s">
        <v>52</v>
      </c>
    </row>
    <row r="38" spans="1:14" ht="30" customHeight="1" x14ac:dyDescent="0.3">
      <c r="A38" s="11" t="s">
        <v>238</v>
      </c>
      <c r="B38" s="11" t="s">
        <v>231</v>
      </c>
      <c r="C38" s="11" t="s">
        <v>236</v>
      </c>
      <c r="D38" s="11" t="s">
        <v>88</v>
      </c>
      <c r="E38" s="14">
        <f>일위대가!F239</f>
        <v>39693</v>
      </c>
      <c r="F38" s="14">
        <f>일위대가!H239</f>
        <v>128081</v>
      </c>
      <c r="G38" s="14">
        <f>일위대가!J239</f>
        <v>0</v>
      </c>
      <c r="H38" s="14">
        <f t="shared" si="1"/>
        <v>167774</v>
      </c>
      <c r="I38" s="11" t="s">
        <v>237</v>
      </c>
      <c r="J38" s="11" t="s">
        <v>52</v>
      </c>
      <c r="K38" s="11" t="s">
        <v>52</v>
      </c>
      <c r="L38" s="11" t="s">
        <v>52</v>
      </c>
      <c r="M38" s="11" t="s">
        <v>52</v>
      </c>
      <c r="N38" s="2" t="s">
        <v>52</v>
      </c>
    </row>
    <row r="39" spans="1:14" ht="30" customHeight="1" x14ac:dyDescent="0.3">
      <c r="A39" s="11" t="s">
        <v>246</v>
      </c>
      <c r="B39" s="11" t="s">
        <v>242</v>
      </c>
      <c r="C39" s="11" t="s">
        <v>243</v>
      </c>
      <c r="D39" s="11" t="s">
        <v>244</v>
      </c>
      <c r="E39" s="14">
        <f>일위대가!F245</f>
        <v>4306</v>
      </c>
      <c r="F39" s="14">
        <f>일위대가!H245</f>
        <v>3502</v>
      </c>
      <c r="G39" s="14">
        <f>일위대가!J245</f>
        <v>172</v>
      </c>
      <c r="H39" s="14">
        <f t="shared" si="1"/>
        <v>7980</v>
      </c>
      <c r="I39" s="11" t="s">
        <v>245</v>
      </c>
      <c r="J39" s="11" t="s">
        <v>52</v>
      </c>
      <c r="K39" s="11" t="s">
        <v>52</v>
      </c>
      <c r="L39" s="11" t="s">
        <v>52</v>
      </c>
      <c r="M39" s="11" t="s">
        <v>52</v>
      </c>
      <c r="N39" s="2" t="s">
        <v>52</v>
      </c>
    </row>
    <row r="40" spans="1:14" ht="30" customHeight="1" x14ac:dyDescent="0.3">
      <c r="A40" s="11" t="s">
        <v>253</v>
      </c>
      <c r="B40" s="11" t="s">
        <v>250</v>
      </c>
      <c r="C40" s="11" t="s">
        <v>251</v>
      </c>
      <c r="D40" s="11" t="s">
        <v>68</v>
      </c>
      <c r="E40" s="14">
        <f>일위대가!F249</f>
        <v>0</v>
      </c>
      <c r="F40" s="14">
        <f>일위대가!H249</f>
        <v>1169</v>
      </c>
      <c r="G40" s="14">
        <f>일위대가!J249</f>
        <v>0</v>
      </c>
      <c r="H40" s="14">
        <f t="shared" si="1"/>
        <v>1169</v>
      </c>
      <c r="I40" s="11" t="s">
        <v>252</v>
      </c>
      <c r="J40" s="11" t="s">
        <v>52</v>
      </c>
      <c r="K40" s="11" t="s">
        <v>52</v>
      </c>
      <c r="L40" s="11" t="s">
        <v>52</v>
      </c>
      <c r="M40" s="11" t="s">
        <v>52</v>
      </c>
      <c r="N40" s="2" t="s">
        <v>52</v>
      </c>
    </row>
    <row r="41" spans="1:14" ht="30" customHeight="1" x14ac:dyDescent="0.3">
      <c r="A41" s="11" t="s">
        <v>260</v>
      </c>
      <c r="B41" s="11" t="s">
        <v>257</v>
      </c>
      <c r="C41" s="11" t="s">
        <v>258</v>
      </c>
      <c r="D41" s="11" t="s">
        <v>68</v>
      </c>
      <c r="E41" s="14">
        <f>일위대가!F254</f>
        <v>136</v>
      </c>
      <c r="F41" s="14">
        <f>일위대가!H254</f>
        <v>6832</v>
      </c>
      <c r="G41" s="14">
        <f>일위대가!J254</f>
        <v>0</v>
      </c>
      <c r="H41" s="14">
        <f t="shared" si="1"/>
        <v>6968</v>
      </c>
      <c r="I41" s="11" t="s">
        <v>259</v>
      </c>
      <c r="J41" s="11" t="s">
        <v>52</v>
      </c>
      <c r="K41" s="11" t="s">
        <v>52</v>
      </c>
      <c r="L41" s="11" t="s">
        <v>52</v>
      </c>
      <c r="M41" s="11" t="s">
        <v>52</v>
      </c>
      <c r="N41" s="2" t="s">
        <v>52</v>
      </c>
    </row>
    <row r="42" spans="1:14" ht="30" customHeight="1" x14ac:dyDescent="0.3">
      <c r="A42" s="11" t="s">
        <v>267</v>
      </c>
      <c r="B42" s="11" t="s">
        <v>264</v>
      </c>
      <c r="C42" s="11" t="s">
        <v>265</v>
      </c>
      <c r="D42" s="11" t="s">
        <v>88</v>
      </c>
      <c r="E42" s="14">
        <f>일위대가!F259</f>
        <v>0</v>
      </c>
      <c r="F42" s="14">
        <f>일위대가!H259</f>
        <v>11981</v>
      </c>
      <c r="G42" s="14">
        <f>일위대가!J259</f>
        <v>238</v>
      </c>
      <c r="H42" s="14">
        <f t="shared" si="1"/>
        <v>12219</v>
      </c>
      <c r="I42" s="11" t="s">
        <v>266</v>
      </c>
      <c r="J42" s="11" t="s">
        <v>52</v>
      </c>
      <c r="K42" s="11" t="s">
        <v>52</v>
      </c>
      <c r="L42" s="11" t="s">
        <v>52</v>
      </c>
      <c r="M42" s="11" t="s">
        <v>52</v>
      </c>
      <c r="N42" s="2" t="s">
        <v>52</v>
      </c>
    </row>
    <row r="43" spans="1:14" ht="30" customHeight="1" x14ac:dyDescent="0.3">
      <c r="A43" s="11" t="s">
        <v>272</v>
      </c>
      <c r="B43" s="11" t="s">
        <v>269</v>
      </c>
      <c r="C43" s="11" t="s">
        <v>270</v>
      </c>
      <c r="D43" s="11" t="s">
        <v>88</v>
      </c>
      <c r="E43" s="14">
        <f>일위대가!F263</f>
        <v>0</v>
      </c>
      <c r="F43" s="14">
        <f>일위대가!H263</f>
        <v>208890</v>
      </c>
      <c r="G43" s="14">
        <f>일위대가!J263</f>
        <v>4158</v>
      </c>
      <c r="H43" s="14">
        <f t="shared" si="1"/>
        <v>213048</v>
      </c>
      <c r="I43" s="11" t="s">
        <v>271</v>
      </c>
      <c r="J43" s="11" t="s">
        <v>52</v>
      </c>
      <c r="K43" s="11" t="s">
        <v>52</v>
      </c>
      <c r="L43" s="11" t="s">
        <v>52</v>
      </c>
      <c r="M43" s="11" t="s">
        <v>52</v>
      </c>
      <c r="N43" s="2" t="s">
        <v>52</v>
      </c>
    </row>
    <row r="44" spans="1:14" ht="30" customHeight="1" x14ac:dyDescent="0.3">
      <c r="A44" s="11" t="s">
        <v>277</v>
      </c>
      <c r="B44" s="11" t="s">
        <v>274</v>
      </c>
      <c r="C44" s="11" t="s">
        <v>275</v>
      </c>
      <c r="D44" s="11" t="s">
        <v>88</v>
      </c>
      <c r="E44" s="14">
        <f>일위대가!F267</f>
        <v>0</v>
      </c>
      <c r="F44" s="14">
        <f>일위대가!H267</f>
        <v>186102</v>
      </c>
      <c r="G44" s="14">
        <f>일위대가!J267</f>
        <v>3704</v>
      </c>
      <c r="H44" s="14">
        <f t="shared" si="1"/>
        <v>189806</v>
      </c>
      <c r="I44" s="11" t="s">
        <v>276</v>
      </c>
      <c r="J44" s="11" t="s">
        <v>52</v>
      </c>
      <c r="K44" s="11" t="s">
        <v>52</v>
      </c>
      <c r="L44" s="11" t="s">
        <v>52</v>
      </c>
      <c r="M44" s="11" t="s">
        <v>52</v>
      </c>
      <c r="N44" s="2" t="s">
        <v>52</v>
      </c>
    </row>
    <row r="45" spans="1:14" ht="30" customHeight="1" x14ac:dyDescent="0.3">
      <c r="A45" s="11" t="s">
        <v>282</v>
      </c>
      <c r="B45" s="11" t="s">
        <v>279</v>
      </c>
      <c r="C45" s="11" t="s">
        <v>280</v>
      </c>
      <c r="D45" s="11" t="s">
        <v>88</v>
      </c>
      <c r="E45" s="14">
        <f>일위대가!F271</f>
        <v>0</v>
      </c>
      <c r="F45" s="14">
        <f>일위대가!H271</f>
        <v>307041</v>
      </c>
      <c r="G45" s="14">
        <f>일위대가!J271</f>
        <v>6111</v>
      </c>
      <c r="H45" s="14">
        <f t="shared" si="1"/>
        <v>313152</v>
      </c>
      <c r="I45" s="11" t="s">
        <v>281</v>
      </c>
      <c r="J45" s="11" t="s">
        <v>52</v>
      </c>
      <c r="K45" s="11" t="s">
        <v>52</v>
      </c>
      <c r="L45" s="11" t="s">
        <v>52</v>
      </c>
      <c r="M45" s="11" t="s">
        <v>52</v>
      </c>
      <c r="N45" s="2" t="s">
        <v>52</v>
      </c>
    </row>
    <row r="46" spans="1:14" ht="30" customHeight="1" x14ac:dyDescent="0.3">
      <c r="A46" s="11" t="s">
        <v>287</v>
      </c>
      <c r="B46" s="11" t="s">
        <v>284</v>
      </c>
      <c r="C46" s="11" t="s">
        <v>285</v>
      </c>
      <c r="D46" s="11" t="s">
        <v>88</v>
      </c>
      <c r="E46" s="14">
        <f>일위대가!F275</f>
        <v>0</v>
      </c>
      <c r="F46" s="14">
        <f>일위대가!H275</f>
        <v>169195</v>
      </c>
      <c r="G46" s="14">
        <f>일위대가!J275</f>
        <v>3367</v>
      </c>
      <c r="H46" s="14">
        <f t="shared" si="1"/>
        <v>172562</v>
      </c>
      <c r="I46" s="11" t="s">
        <v>286</v>
      </c>
      <c r="J46" s="11" t="s">
        <v>52</v>
      </c>
      <c r="K46" s="11" t="s">
        <v>52</v>
      </c>
      <c r="L46" s="11" t="s">
        <v>52</v>
      </c>
      <c r="M46" s="11" t="s">
        <v>52</v>
      </c>
      <c r="N46" s="2" t="s">
        <v>52</v>
      </c>
    </row>
    <row r="47" spans="1:14" ht="30" customHeight="1" x14ac:dyDescent="0.3">
      <c r="A47" s="11" t="s">
        <v>292</v>
      </c>
      <c r="B47" s="11" t="s">
        <v>289</v>
      </c>
      <c r="C47" s="11" t="s">
        <v>290</v>
      </c>
      <c r="D47" s="11" t="s">
        <v>88</v>
      </c>
      <c r="E47" s="14">
        <f>일위대가!F279</f>
        <v>0</v>
      </c>
      <c r="F47" s="14">
        <f>일위대가!H279</f>
        <v>114050</v>
      </c>
      <c r="G47" s="14">
        <f>일위대가!J279</f>
        <v>2270</v>
      </c>
      <c r="H47" s="14">
        <f t="shared" si="1"/>
        <v>116320</v>
      </c>
      <c r="I47" s="11" t="s">
        <v>291</v>
      </c>
      <c r="J47" s="11" t="s">
        <v>52</v>
      </c>
      <c r="K47" s="11" t="s">
        <v>52</v>
      </c>
      <c r="L47" s="11" t="s">
        <v>52</v>
      </c>
      <c r="M47" s="11" t="s">
        <v>52</v>
      </c>
      <c r="N47" s="2" t="s">
        <v>52</v>
      </c>
    </row>
    <row r="48" spans="1:14" ht="30" customHeight="1" x14ac:dyDescent="0.3">
      <c r="A48" s="11" t="s">
        <v>297</v>
      </c>
      <c r="B48" s="11" t="s">
        <v>294</v>
      </c>
      <c r="C48" s="11" t="s">
        <v>295</v>
      </c>
      <c r="D48" s="11" t="s">
        <v>88</v>
      </c>
      <c r="E48" s="14">
        <f>일위대가!F283</f>
        <v>0</v>
      </c>
      <c r="F48" s="14">
        <f>일위대가!H283</f>
        <v>175467</v>
      </c>
      <c r="G48" s="14">
        <f>일위대가!J283</f>
        <v>3492</v>
      </c>
      <c r="H48" s="14">
        <f t="shared" si="1"/>
        <v>178959</v>
      </c>
      <c r="I48" s="11" t="s">
        <v>296</v>
      </c>
      <c r="J48" s="11" t="s">
        <v>52</v>
      </c>
      <c r="K48" s="11" t="s">
        <v>52</v>
      </c>
      <c r="L48" s="11" t="s">
        <v>52</v>
      </c>
      <c r="M48" s="11" t="s">
        <v>52</v>
      </c>
      <c r="N48" s="2" t="s">
        <v>52</v>
      </c>
    </row>
    <row r="49" spans="1:14" ht="30" customHeight="1" x14ac:dyDescent="0.3">
      <c r="A49" s="11" t="s">
        <v>301</v>
      </c>
      <c r="B49" s="11" t="s">
        <v>299</v>
      </c>
      <c r="C49" s="11" t="s">
        <v>285</v>
      </c>
      <c r="D49" s="11" t="s">
        <v>88</v>
      </c>
      <c r="E49" s="14">
        <f>일위대가!F287</f>
        <v>0</v>
      </c>
      <c r="F49" s="14">
        <f>일위대가!H287</f>
        <v>169195</v>
      </c>
      <c r="G49" s="14">
        <f>일위대가!J287</f>
        <v>3367</v>
      </c>
      <c r="H49" s="14">
        <f t="shared" si="1"/>
        <v>172562</v>
      </c>
      <c r="I49" s="11" t="s">
        <v>300</v>
      </c>
      <c r="J49" s="11" t="s">
        <v>52</v>
      </c>
      <c r="K49" s="11" t="s">
        <v>52</v>
      </c>
      <c r="L49" s="11" t="s">
        <v>52</v>
      </c>
      <c r="M49" s="11" t="s">
        <v>52</v>
      </c>
      <c r="N49" s="2" t="s">
        <v>52</v>
      </c>
    </row>
    <row r="50" spans="1:14" ht="30" customHeight="1" x14ac:dyDescent="0.3">
      <c r="A50" s="11" t="s">
        <v>306</v>
      </c>
      <c r="B50" s="11" t="s">
        <v>303</v>
      </c>
      <c r="C50" s="11" t="s">
        <v>304</v>
      </c>
      <c r="D50" s="11" t="s">
        <v>88</v>
      </c>
      <c r="E50" s="14">
        <f>일위대가!F291</f>
        <v>0</v>
      </c>
      <c r="F50" s="14">
        <f>일위대가!H291</f>
        <v>74166</v>
      </c>
      <c r="G50" s="14">
        <f>일위대가!J291</f>
        <v>1476</v>
      </c>
      <c r="H50" s="14">
        <f t="shared" si="1"/>
        <v>75642</v>
      </c>
      <c r="I50" s="11" t="s">
        <v>305</v>
      </c>
      <c r="J50" s="11" t="s">
        <v>52</v>
      </c>
      <c r="K50" s="11" t="s">
        <v>52</v>
      </c>
      <c r="L50" s="11" t="s">
        <v>52</v>
      </c>
      <c r="M50" s="11" t="s">
        <v>52</v>
      </c>
      <c r="N50" s="2" t="s">
        <v>52</v>
      </c>
    </row>
    <row r="51" spans="1:14" ht="30" customHeight="1" x14ac:dyDescent="0.3">
      <c r="A51" s="11" t="s">
        <v>311</v>
      </c>
      <c r="B51" s="11" t="s">
        <v>308</v>
      </c>
      <c r="C51" s="11" t="s">
        <v>309</v>
      </c>
      <c r="D51" s="11" t="s">
        <v>88</v>
      </c>
      <c r="E51" s="14">
        <f>일위대가!F295</f>
        <v>0</v>
      </c>
      <c r="F51" s="14">
        <f>일위대가!H295</f>
        <v>73064</v>
      </c>
      <c r="G51" s="14">
        <f>일위대가!J295</f>
        <v>1454</v>
      </c>
      <c r="H51" s="14">
        <f t="shared" si="1"/>
        <v>74518</v>
      </c>
      <c r="I51" s="11" t="s">
        <v>310</v>
      </c>
      <c r="J51" s="11" t="s">
        <v>52</v>
      </c>
      <c r="K51" s="11" t="s">
        <v>52</v>
      </c>
      <c r="L51" s="11" t="s">
        <v>52</v>
      </c>
      <c r="M51" s="11" t="s">
        <v>52</v>
      </c>
      <c r="N51" s="2" t="s">
        <v>52</v>
      </c>
    </row>
    <row r="52" spans="1:14" ht="30" customHeight="1" x14ac:dyDescent="0.3">
      <c r="A52" s="11" t="s">
        <v>316</v>
      </c>
      <c r="B52" s="11" t="s">
        <v>313</v>
      </c>
      <c r="C52" s="11" t="s">
        <v>314</v>
      </c>
      <c r="D52" s="11" t="s">
        <v>88</v>
      </c>
      <c r="E52" s="14">
        <f>일위대가!F299</f>
        <v>0</v>
      </c>
      <c r="F52" s="14">
        <f>일위대가!H299</f>
        <v>123587</v>
      </c>
      <c r="G52" s="14">
        <f>일위대가!J299</f>
        <v>2460</v>
      </c>
      <c r="H52" s="14">
        <f t="shared" si="1"/>
        <v>126047</v>
      </c>
      <c r="I52" s="11" t="s">
        <v>315</v>
      </c>
      <c r="J52" s="11" t="s">
        <v>52</v>
      </c>
      <c r="K52" s="11" t="s">
        <v>52</v>
      </c>
      <c r="L52" s="11" t="s">
        <v>52</v>
      </c>
      <c r="M52" s="11" t="s">
        <v>52</v>
      </c>
      <c r="N52" s="2" t="s">
        <v>52</v>
      </c>
    </row>
    <row r="53" spans="1:14" ht="30" customHeight="1" x14ac:dyDescent="0.3">
      <c r="A53" s="11" t="s">
        <v>321</v>
      </c>
      <c r="B53" s="11" t="s">
        <v>318</v>
      </c>
      <c r="C53" s="11" t="s">
        <v>319</v>
      </c>
      <c r="D53" s="11" t="s">
        <v>88</v>
      </c>
      <c r="E53" s="14">
        <f>일위대가!F303</f>
        <v>0</v>
      </c>
      <c r="F53" s="14">
        <f>일위대가!H303</f>
        <v>42421</v>
      </c>
      <c r="G53" s="14">
        <f>일위대가!J303</f>
        <v>844</v>
      </c>
      <c r="H53" s="14">
        <f t="shared" si="1"/>
        <v>43265</v>
      </c>
      <c r="I53" s="11" t="s">
        <v>320</v>
      </c>
      <c r="J53" s="11" t="s">
        <v>52</v>
      </c>
      <c r="K53" s="11" t="s">
        <v>52</v>
      </c>
      <c r="L53" s="11" t="s">
        <v>52</v>
      </c>
      <c r="M53" s="11" t="s">
        <v>52</v>
      </c>
      <c r="N53" s="2" t="s">
        <v>52</v>
      </c>
    </row>
    <row r="54" spans="1:14" ht="30" customHeight="1" x14ac:dyDescent="0.3">
      <c r="A54" s="11" t="s">
        <v>326</v>
      </c>
      <c r="B54" s="11" t="s">
        <v>323</v>
      </c>
      <c r="C54" s="11" t="s">
        <v>324</v>
      </c>
      <c r="D54" s="11" t="s">
        <v>88</v>
      </c>
      <c r="E54" s="14">
        <f>일위대가!F307</f>
        <v>0</v>
      </c>
      <c r="F54" s="14">
        <f>일위대가!H307</f>
        <v>159779</v>
      </c>
      <c r="G54" s="14">
        <f>일위대가!J307</f>
        <v>3180</v>
      </c>
      <c r="H54" s="14">
        <f t="shared" si="1"/>
        <v>162959</v>
      </c>
      <c r="I54" s="11" t="s">
        <v>325</v>
      </c>
      <c r="J54" s="11" t="s">
        <v>52</v>
      </c>
      <c r="K54" s="11" t="s">
        <v>52</v>
      </c>
      <c r="L54" s="11" t="s">
        <v>52</v>
      </c>
      <c r="M54" s="11" t="s">
        <v>52</v>
      </c>
      <c r="N54" s="2" t="s">
        <v>52</v>
      </c>
    </row>
    <row r="55" spans="1:14" ht="30" customHeight="1" x14ac:dyDescent="0.3">
      <c r="A55" s="11" t="s">
        <v>331</v>
      </c>
      <c r="B55" s="11" t="s">
        <v>328</v>
      </c>
      <c r="C55" s="11" t="s">
        <v>329</v>
      </c>
      <c r="D55" s="11" t="s">
        <v>88</v>
      </c>
      <c r="E55" s="14">
        <f>일위대가!F311</f>
        <v>0</v>
      </c>
      <c r="F55" s="14">
        <f>일위대가!H311</f>
        <v>49294</v>
      </c>
      <c r="G55" s="14">
        <f>일위대가!J311</f>
        <v>981</v>
      </c>
      <c r="H55" s="14">
        <f t="shared" si="1"/>
        <v>50275</v>
      </c>
      <c r="I55" s="11" t="s">
        <v>330</v>
      </c>
      <c r="J55" s="11" t="s">
        <v>52</v>
      </c>
      <c r="K55" s="11" t="s">
        <v>52</v>
      </c>
      <c r="L55" s="11" t="s">
        <v>52</v>
      </c>
      <c r="M55" s="11" t="s">
        <v>52</v>
      </c>
      <c r="N55" s="2" t="s">
        <v>52</v>
      </c>
    </row>
    <row r="56" spans="1:14" ht="30" customHeight="1" x14ac:dyDescent="0.3">
      <c r="A56" s="11" t="s">
        <v>336</v>
      </c>
      <c r="B56" s="11" t="s">
        <v>333</v>
      </c>
      <c r="C56" s="11" t="s">
        <v>334</v>
      </c>
      <c r="D56" s="11" t="s">
        <v>88</v>
      </c>
      <c r="E56" s="14">
        <f>일위대가!F315</f>
        <v>0</v>
      </c>
      <c r="F56" s="14">
        <f>일위대가!H315</f>
        <v>101280</v>
      </c>
      <c r="G56" s="14">
        <f>일위대가!J315</f>
        <v>2016</v>
      </c>
      <c r="H56" s="14">
        <f t="shared" si="1"/>
        <v>103296</v>
      </c>
      <c r="I56" s="11" t="s">
        <v>335</v>
      </c>
      <c r="J56" s="11" t="s">
        <v>52</v>
      </c>
      <c r="K56" s="11" t="s">
        <v>52</v>
      </c>
      <c r="L56" s="11" t="s">
        <v>52</v>
      </c>
      <c r="M56" s="11" t="s">
        <v>52</v>
      </c>
      <c r="N56" s="2" t="s">
        <v>52</v>
      </c>
    </row>
    <row r="57" spans="1:14" ht="30" customHeight="1" x14ac:dyDescent="0.3">
      <c r="A57" s="11" t="s">
        <v>416</v>
      </c>
      <c r="B57" s="11" t="s">
        <v>58</v>
      </c>
      <c r="C57" s="11" t="s">
        <v>414</v>
      </c>
      <c r="D57" s="11" t="s">
        <v>60</v>
      </c>
      <c r="E57" s="14">
        <f>일위대가!F320</f>
        <v>0</v>
      </c>
      <c r="F57" s="14">
        <f>일위대가!H320</f>
        <v>93979</v>
      </c>
      <c r="G57" s="14">
        <f>일위대가!J320</f>
        <v>0</v>
      </c>
      <c r="H57" s="14">
        <f t="shared" si="1"/>
        <v>93979</v>
      </c>
      <c r="I57" s="11" t="s">
        <v>415</v>
      </c>
      <c r="J57" s="11" t="s">
        <v>52</v>
      </c>
      <c r="K57" s="11" t="s">
        <v>52</v>
      </c>
      <c r="L57" s="11" t="s">
        <v>52</v>
      </c>
      <c r="M57" s="11" t="s">
        <v>700</v>
      </c>
      <c r="N57" s="2" t="s">
        <v>52</v>
      </c>
    </row>
    <row r="58" spans="1:14" ht="30" customHeight="1" x14ac:dyDescent="0.3">
      <c r="A58" s="11" t="s">
        <v>438</v>
      </c>
      <c r="B58" s="11" t="s">
        <v>435</v>
      </c>
      <c r="C58" s="11" t="s">
        <v>436</v>
      </c>
      <c r="D58" s="11" t="s">
        <v>68</v>
      </c>
      <c r="E58" s="14">
        <f>일위대가!F326</f>
        <v>1650</v>
      </c>
      <c r="F58" s="14">
        <f>일위대가!H326</f>
        <v>2231</v>
      </c>
      <c r="G58" s="14">
        <f>일위대가!J326</f>
        <v>0</v>
      </c>
      <c r="H58" s="14">
        <f t="shared" si="1"/>
        <v>3881</v>
      </c>
      <c r="I58" s="11" t="s">
        <v>437</v>
      </c>
      <c r="J58" s="11" t="s">
        <v>52</v>
      </c>
      <c r="K58" s="11" t="s">
        <v>52</v>
      </c>
      <c r="L58" s="11" t="s">
        <v>52</v>
      </c>
      <c r="M58" s="11"/>
      <c r="N58" s="2" t="s">
        <v>52</v>
      </c>
    </row>
    <row r="59" spans="1:14" ht="30" customHeight="1" x14ac:dyDescent="0.3">
      <c r="A59" s="11" t="s">
        <v>443</v>
      </c>
      <c r="B59" s="11" t="s">
        <v>440</v>
      </c>
      <c r="C59" s="11" t="s">
        <v>441</v>
      </c>
      <c r="D59" s="11" t="s">
        <v>68</v>
      </c>
      <c r="E59" s="14">
        <f>일위대가!F331</f>
        <v>4153</v>
      </c>
      <c r="F59" s="14">
        <f>일위대가!H331</f>
        <v>7012</v>
      </c>
      <c r="G59" s="14">
        <f>일위대가!J331</f>
        <v>0</v>
      </c>
      <c r="H59" s="14">
        <f t="shared" si="1"/>
        <v>11165</v>
      </c>
      <c r="I59" s="11" t="s">
        <v>442</v>
      </c>
      <c r="J59" s="11" t="s">
        <v>52</v>
      </c>
      <c r="K59" s="11" t="s">
        <v>52</v>
      </c>
      <c r="L59" s="11" t="s">
        <v>52</v>
      </c>
      <c r="M59" s="11" t="s">
        <v>718</v>
      </c>
      <c r="N59" s="2" t="s">
        <v>52</v>
      </c>
    </row>
    <row r="60" spans="1:14" ht="30" customHeight="1" x14ac:dyDescent="0.3">
      <c r="A60" s="11" t="s">
        <v>448</v>
      </c>
      <c r="B60" s="11" t="s">
        <v>445</v>
      </c>
      <c r="C60" s="11" t="s">
        <v>446</v>
      </c>
      <c r="D60" s="11" t="s">
        <v>68</v>
      </c>
      <c r="E60" s="14">
        <f>일위대가!F337</f>
        <v>1994</v>
      </c>
      <c r="F60" s="14">
        <f>일위대가!H337</f>
        <v>15695</v>
      </c>
      <c r="G60" s="14">
        <f>일위대가!J337</f>
        <v>0</v>
      </c>
      <c r="H60" s="14">
        <f t="shared" si="1"/>
        <v>17689</v>
      </c>
      <c r="I60" s="11" t="s">
        <v>447</v>
      </c>
      <c r="J60" s="11" t="s">
        <v>52</v>
      </c>
      <c r="K60" s="11" t="s">
        <v>52</v>
      </c>
      <c r="L60" s="11" t="s">
        <v>52</v>
      </c>
      <c r="M60" s="11" t="s">
        <v>731</v>
      </c>
      <c r="N60" s="2" t="s">
        <v>52</v>
      </c>
    </row>
    <row r="61" spans="1:14" ht="30" customHeight="1" x14ac:dyDescent="0.3">
      <c r="A61" s="11" t="s">
        <v>735</v>
      </c>
      <c r="B61" s="11" t="s">
        <v>732</v>
      </c>
      <c r="C61" s="11" t="s">
        <v>733</v>
      </c>
      <c r="D61" s="11" t="s">
        <v>68</v>
      </c>
      <c r="E61" s="14">
        <f>일위대가!F341</f>
        <v>1858</v>
      </c>
      <c r="F61" s="14">
        <f>일위대가!H341</f>
        <v>8863</v>
      </c>
      <c r="G61" s="14">
        <f>일위대가!J341</f>
        <v>0</v>
      </c>
      <c r="H61" s="14">
        <f t="shared" si="1"/>
        <v>10721</v>
      </c>
      <c r="I61" s="11" t="s">
        <v>734</v>
      </c>
      <c r="J61" s="11" t="s">
        <v>52</v>
      </c>
      <c r="K61" s="11" t="s">
        <v>52</v>
      </c>
      <c r="L61" s="11" t="s">
        <v>52</v>
      </c>
      <c r="M61" s="11" t="s">
        <v>740</v>
      </c>
      <c r="N61" s="2" t="s">
        <v>52</v>
      </c>
    </row>
    <row r="62" spans="1:14" ht="30" customHeight="1" x14ac:dyDescent="0.3">
      <c r="A62" s="11" t="s">
        <v>653</v>
      </c>
      <c r="B62" s="11" t="s">
        <v>650</v>
      </c>
      <c r="C62" s="11" t="s">
        <v>651</v>
      </c>
      <c r="D62" s="11" t="s">
        <v>68</v>
      </c>
      <c r="E62" s="14">
        <f>일위대가!F346</f>
        <v>2011</v>
      </c>
      <c r="F62" s="14">
        <f>일위대가!H346</f>
        <v>0</v>
      </c>
      <c r="G62" s="14">
        <f>일위대가!J346</f>
        <v>0</v>
      </c>
      <c r="H62" s="14">
        <f t="shared" si="1"/>
        <v>2011</v>
      </c>
      <c r="I62" s="11" t="s">
        <v>747</v>
      </c>
      <c r="J62" s="11" t="s">
        <v>52</v>
      </c>
      <c r="K62" s="11" t="s">
        <v>52</v>
      </c>
      <c r="L62" s="11" t="s">
        <v>52</v>
      </c>
      <c r="M62" s="11" t="s">
        <v>52</v>
      </c>
      <c r="N62" s="2" t="s">
        <v>52</v>
      </c>
    </row>
    <row r="63" spans="1:14" ht="30" customHeight="1" x14ac:dyDescent="0.3">
      <c r="A63" s="11" t="s">
        <v>659</v>
      </c>
      <c r="B63" s="11" t="s">
        <v>656</v>
      </c>
      <c r="C63" s="11" t="s">
        <v>657</v>
      </c>
      <c r="D63" s="11" t="s">
        <v>68</v>
      </c>
      <c r="E63" s="14">
        <f>일위대가!F354</f>
        <v>136</v>
      </c>
      <c r="F63" s="14">
        <f>일위대가!H354</f>
        <v>6832</v>
      </c>
      <c r="G63" s="14">
        <f>일위대가!J354</f>
        <v>0</v>
      </c>
      <c r="H63" s="14">
        <f t="shared" si="1"/>
        <v>6968</v>
      </c>
      <c r="I63" s="11" t="s">
        <v>658</v>
      </c>
      <c r="J63" s="11" t="s">
        <v>52</v>
      </c>
      <c r="K63" s="11" t="s">
        <v>52</v>
      </c>
      <c r="L63" s="11" t="s">
        <v>52</v>
      </c>
      <c r="M63" s="11" t="s">
        <v>757</v>
      </c>
      <c r="N63" s="2" t="s">
        <v>52</v>
      </c>
    </row>
    <row r="64" spans="1:14" ht="30" customHeight="1" x14ac:dyDescent="0.3">
      <c r="A64" s="11" t="s">
        <v>455</v>
      </c>
      <c r="B64" s="11" t="s">
        <v>452</v>
      </c>
      <c r="C64" s="11" t="s">
        <v>453</v>
      </c>
      <c r="D64" s="11" t="s">
        <v>68</v>
      </c>
      <c r="E64" s="14">
        <f>일위대가!F359</f>
        <v>4819</v>
      </c>
      <c r="F64" s="14">
        <f>일위대가!H359</f>
        <v>18140</v>
      </c>
      <c r="G64" s="14">
        <f>일위대가!J359</f>
        <v>362</v>
      </c>
      <c r="H64" s="14">
        <f t="shared" si="1"/>
        <v>23321</v>
      </c>
      <c r="I64" s="11" t="s">
        <v>454</v>
      </c>
      <c r="J64" s="11" t="s">
        <v>52</v>
      </c>
      <c r="K64" s="11" t="s">
        <v>52</v>
      </c>
      <c r="L64" s="11" t="s">
        <v>52</v>
      </c>
      <c r="M64" s="11" t="s">
        <v>767</v>
      </c>
      <c r="N64" s="2" t="s">
        <v>52</v>
      </c>
    </row>
    <row r="65" spans="1:14" ht="30" customHeight="1" x14ac:dyDescent="0.3">
      <c r="A65" s="11" t="s">
        <v>776</v>
      </c>
      <c r="B65" s="11" t="s">
        <v>773</v>
      </c>
      <c r="C65" s="11" t="s">
        <v>774</v>
      </c>
      <c r="D65" s="11" t="s">
        <v>68</v>
      </c>
      <c r="E65" s="14">
        <f>일위대가!F365</f>
        <v>0</v>
      </c>
      <c r="F65" s="14">
        <f>일위대가!H365</f>
        <v>18140</v>
      </c>
      <c r="G65" s="14">
        <f>일위대가!J365</f>
        <v>362</v>
      </c>
      <c r="H65" s="14">
        <f t="shared" si="1"/>
        <v>18502</v>
      </c>
      <c r="I65" s="11" t="s">
        <v>775</v>
      </c>
      <c r="J65" s="11" t="s">
        <v>52</v>
      </c>
      <c r="K65" s="11" t="s">
        <v>52</v>
      </c>
      <c r="L65" s="11" t="s">
        <v>52</v>
      </c>
      <c r="M65" s="11" t="s">
        <v>767</v>
      </c>
      <c r="N65" s="2" t="s">
        <v>52</v>
      </c>
    </row>
    <row r="66" spans="1:14" ht="30" customHeight="1" x14ac:dyDescent="0.3">
      <c r="A66" s="11" t="s">
        <v>465</v>
      </c>
      <c r="B66" s="11" t="s">
        <v>452</v>
      </c>
      <c r="C66" s="11" t="s">
        <v>463</v>
      </c>
      <c r="D66" s="11" t="s">
        <v>68</v>
      </c>
      <c r="E66" s="14">
        <f>일위대가!F370</f>
        <v>5838</v>
      </c>
      <c r="F66" s="14">
        <f>일위대가!H370</f>
        <v>18140</v>
      </c>
      <c r="G66" s="14">
        <f>일위대가!J370</f>
        <v>362</v>
      </c>
      <c r="H66" s="14">
        <f t="shared" si="1"/>
        <v>24340</v>
      </c>
      <c r="I66" s="11" t="s">
        <v>464</v>
      </c>
      <c r="J66" s="11" t="s">
        <v>52</v>
      </c>
      <c r="K66" s="11" t="s">
        <v>52</v>
      </c>
      <c r="L66" s="11" t="s">
        <v>52</v>
      </c>
      <c r="M66" s="11" t="s">
        <v>767</v>
      </c>
      <c r="N66" s="2" t="s">
        <v>52</v>
      </c>
    </row>
    <row r="67" spans="1:14" ht="30" customHeight="1" x14ac:dyDescent="0.3">
      <c r="A67" s="11" t="s">
        <v>476</v>
      </c>
      <c r="B67" s="11" t="s">
        <v>473</v>
      </c>
      <c r="C67" s="11" t="s">
        <v>474</v>
      </c>
      <c r="D67" s="11" t="s">
        <v>68</v>
      </c>
      <c r="E67" s="14">
        <f>일위대가!F375</f>
        <v>0</v>
      </c>
      <c r="F67" s="14">
        <f>일위대가!H375</f>
        <v>33564</v>
      </c>
      <c r="G67" s="14">
        <f>일위대가!J375</f>
        <v>0</v>
      </c>
      <c r="H67" s="14">
        <f t="shared" si="1"/>
        <v>33564</v>
      </c>
      <c r="I67" s="11" t="s">
        <v>475</v>
      </c>
      <c r="J67" s="11" t="s">
        <v>52</v>
      </c>
      <c r="K67" s="11" t="s">
        <v>52</v>
      </c>
      <c r="L67" s="11" t="s">
        <v>52</v>
      </c>
      <c r="M67" s="11" t="s">
        <v>790</v>
      </c>
      <c r="N67" s="2" t="s">
        <v>52</v>
      </c>
    </row>
    <row r="68" spans="1:14" ht="30" customHeight="1" x14ac:dyDescent="0.3">
      <c r="A68" s="11" t="s">
        <v>481</v>
      </c>
      <c r="B68" s="11" t="s">
        <v>478</v>
      </c>
      <c r="C68" s="11" t="s">
        <v>479</v>
      </c>
      <c r="D68" s="11" t="s">
        <v>244</v>
      </c>
      <c r="E68" s="14">
        <f>일위대가!F379</f>
        <v>376</v>
      </c>
      <c r="F68" s="14">
        <f>일위대가!H379</f>
        <v>0</v>
      </c>
      <c r="G68" s="14">
        <f>일위대가!J379</f>
        <v>0</v>
      </c>
      <c r="H68" s="14">
        <f t="shared" ref="H68:H76" si="2">E68+F68+G68</f>
        <v>376</v>
      </c>
      <c r="I68" s="11" t="s">
        <v>480</v>
      </c>
      <c r="J68" s="11" t="s">
        <v>52</v>
      </c>
      <c r="K68" s="11" t="s">
        <v>52</v>
      </c>
      <c r="L68" s="11" t="s">
        <v>52</v>
      </c>
      <c r="M68" s="11" t="s">
        <v>797</v>
      </c>
      <c r="N68" s="2" t="s">
        <v>52</v>
      </c>
    </row>
    <row r="69" spans="1:14" ht="30" customHeight="1" x14ac:dyDescent="0.3">
      <c r="A69" s="11" t="s">
        <v>486</v>
      </c>
      <c r="B69" s="11" t="s">
        <v>483</v>
      </c>
      <c r="C69" s="11" t="s">
        <v>484</v>
      </c>
      <c r="D69" s="11" t="s">
        <v>244</v>
      </c>
      <c r="E69" s="14">
        <f>일위대가!F383</f>
        <v>5184</v>
      </c>
      <c r="F69" s="14">
        <f>일위대가!H383</f>
        <v>0</v>
      </c>
      <c r="G69" s="14">
        <f>일위대가!J383</f>
        <v>0</v>
      </c>
      <c r="H69" s="14">
        <f t="shared" si="2"/>
        <v>5184</v>
      </c>
      <c r="I69" s="11" t="s">
        <v>485</v>
      </c>
      <c r="J69" s="11" t="s">
        <v>52</v>
      </c>
      <c r="K69" s="11" t="s">
        <v>52</v>
      </c>
      <c r="L69" s="11" t="s">
        <v>52</v>
      </c>
      <c r="M69" s="11" t="s">
        <v>797</v>
      </c>
      <c r="N69" s="2" t="s">
        <v>52</v>
      </c>
    </row>
    <row r="70" spans="1:14" ht="30" customHeight="1" x14ac:dyDescent="0.3">
      <c r="A70" s="11" t="s">
        <v>498</v>
      </c>
      <c r="B70" s="11" t="s">
        <v>496</v>
      </c>
      <c r="C70" s="11" t="s">
        <v>436</v>
      </c>
      <c r="D70" s="11" t="s">
        <v>68</v>
      </c>
      <c r="E70" s="14">
        <f>일위대가!F389</f>
        <v>1109</v>
      </c>
      <c r="F70" s="14">
        <f>일위대가!H389</f>
        <v>2231</v>
      </c>
      <c r="G70" s="14">
        <f>일위대가!J389</f>
        <v>0</v>
      </c>
      <c r="H70" s="14">
        <f t="shared" si="2"/>
        <v>3340</v>
      </c>
      <c r="I70" s="11" t="s">
        <v>497</v>
      </c>
      <c r="J70" s="11" t="s">
        <v>52</v>
      </c>
      <c r="K70" s="11" t="s">
        <v>52</v>
      </c>
      <c r="L70" s="11" t="s">
        <v>52</v>
      </c>
      <c r="M70" s="11"/>
      <c r="N70" s="2" t="s">
        <v>52</v>
      </c>
    </row>
    <row r="71" spans="1:14" ht="30" customHeight="1" x14ac:dyDescent="0.3">
      <c r="A71" s="11" t="s">
        <v>605</v>
      </c>
      <c r="B71" s="11" t="s">
        <v>440</v>
      </c>
      <c r="C71" s="11" t="s">
        <v>603</v>
      </c>
      <c r="D71" s="11" t="s">
        <v>68</v>
      </c>
      <c r="E71" s="14">
        <f>일위대가!F394</f>
        <v>11282</v>
      </c>
      <c r="F71" s="14">
        <f>일위대가!H394</f>
        <v>7012</v>
      </c>
      <c r="G71" s="14">
        <f>일위대가!J394</f>
        <v>0</v>
      </c>
      <c r="H71" s="14">
        <f t="shared" si="2"/>
        <v>18294</v>
      </c>
      <c r="I71" s="11" t="s">
        <v>604</v>
      </c>
      <c r="J71" s="11" t="s">
        <v>52</v>
      </c>
      <c r="K71" s="11" t="s">
        <v>52</v>
      </c>
      <c r="L71" s="11" t="s">
        <v>52</v>
      </c>
      <c r="M71" s="11" t="s">
        <v>718</v>
      </c>
      <c r="N71" s="2" t="s">
        <v>52</v>
      </c>
    </row>
    <row r="72" spans="1:14" ht="30" customHeight="1" x14ac:dyDescent="0.3">
      <c r="A72" s="11" t="s">
        <v>610</v>
      </c>
      <c r="B72" s="11" t="s">
        <v>607</v>
      </c>
      <c r="C72" s="11" t="s">
        <v>608</v>
      </c>
      <c r="D72" s="11" t="s">
        <v>68</v>
      </c>
      <c r="E72" s="14">
        <f>일위대가!F403</f>
        <v>11031</v>
      </c>
      <c r="F72" s="14">
        <f>일위대가!H403</f>
        <v>7871</v>
      </c>
      <c r="G72" s="14">
        <f>일위대가!J403</f>
        <v>0</v>
      </c>
      <c r="H72" s="14">
        <f t="shared" si="2"/>
        <v>18902</v>
      </c>
      <c r="I72" s="11" t="s">
        <v>609</v>
      </c>
      <c r="J72" s="11" t="s">
        <v>52</v>
      </c>
      <c r="K72" s="11" t="s">
        <v>52</v>
      </c>
      <c r="L72" s="11" t="s">
        <v>52</v>
      </c>
      <c r="M72" s="11" t="s">
        <v>52</v>
      </c>
      <c r="N72" s="2" t="s">
        <v>52</v>
      </c>
    </row>
    <row r="73" spans="1:14" ht="30" customHeight="1" x14ac:dyDescent="0.3">
      <c r="A73" s="11" t="s">
        <v>824</v>
      </c>
      <c r="B73" s="11" t="s">
        <v>821</v>
      </c>
      <c r="C73" s="11" t="s">
        <v>822</v>
      </c>
      <c r="D73" s="11" t="s">
        <v>68</v>
      </c>
      <c r="E73" s="14">
        <f>일위대가!F409</f>
        <v>74</v>
      </c>
      <c r="F73" s="14">
        <f>일위대가!H409</f>
        <v>2478</v>
      </c>
      <c r="G73" s="14">
        <f>일위대가!J409</f>
        <v>0</v>
      </c>
      <c r="H73" s="14">
        <f t="shared" si="2"/>
        <v>2552</v>
      </c>
      <c r="I73" s="11" t="s">
        <v>823</v>
      </c>
      <c r="J73" s="11" t="s">
        <v>52</v>
      </c>
      <c r="K73" s="11" t="s">
        <v>52</v>
      </c>
      <c r="L73" s="11" t="s">
        <v>52</v>
      </c>
      <c r="M73" s="11" t="s">
        <v>842</v>
      </c>
      <c r="N73" s="2" t="s">
        <v>52</v>
      </c>
    </row>
    <row r="74" spans="1:14" ht="30" customHeight="1" x14ac:dyDescent="0.3">
      <c r="A74" s="11" t="s">
        <v>640</v>
      </c>
      <c r="B74" s="11" t="s">
        <v>636</v>
      </c>
      <c r="C74" s="11" t="s">
        <v>637</v>
      </c>
      <c r="D74" s="11" t="s">
        <v>638</v>
      </c>
      <c r="E74" s="14">
        <f>일위대가!F418</f>
        <v>36</v>
      </c>
      <c r="F74" s="14">
        <f>일위대가!H418</f>
        <v>1216</v>
      </c>
      <c r="G74" s="14">
        <f>일위대가!J418</f>
        <v>60</v>
      </c>
      <c r="H74" s="14">
        <f t="shared" si="2"/>
        <v>1312</v>
      </c>
      <c r="I74" s="11" t="s">
        <v>639</v>
      </c>
      <c r="J74" s="11" t="s">
        <v>52</v>
      </c>
      <c r="K74" s="11" t="s">
        <v>52</v>
      </c>
      <c r="L74" s="11" t="s">
        <v>52</v>
      </c>
      <c r="M74" s="11" t="s">
        <v>848</v>
      </c>
      <c r="N74" s="2" t="s">
        <v>52</v>
      </c>
    </row>
    <row r="75" spans="1:14" ht="30" customHeight="1" x14ac:dyDescent="0.3">
      <c r="A75" s="11" t="s">
        <v>665</v>
      </c>
      <c r="B75" s="11" t="s">
        <v>662</v>
      </c>
      <c r="C75" s="11" t="s">
        <v>663</v>
      </c>
      <c r="D75" s="11" t="s">
        <v>68</v>
      </c>
      <c r="E75" s="14">
        <f>일위대가!F424</f>
        <v>0</v>
      </c>
      <c r="F75" s="14">
        <f>일위대가!H424</f>
        <v>5108</v>
      </c>
      <c r="G75" s="14">
        <f>일위대가!J424</f>
        <v>102</v>
      </c>
      <c r="H75" s="14">
        <f t="shared" si="2"/>
        <v>5210</v>
      </c>
      <c r="I75" s="11" t="s">
        <v>664</v>
      </c>
      <c r="J75" s="11" t="s">
        <v>52</v>
      </c>
      <c r="K75" s="11" t="s">
        <v>52</v>
      </c>
      <c r="L75" s="11" t="s">
        <v>52</v>
      </c>
      <c r="M75" s="11" t="s">
        <v>866</v>
      </c>
      <c r="N75" s="2" t="s">
        <v>52</v>
      </c>
    </row>
    <row r="76" spans="1:14" ht="30" customHeight="1" x14ac:dyDescent="0.3">
      <c r="A76" s="11" t="s">
        <v>669</v>
      </c>
      <c r="B76" s="11" t="s">
        <v>667</v>
      </c>
      <c r="C76" s="11" t="s">
        <v>52</v>
      </c>
      <c r="D76" s="11" t="s">
        <v>68</v>
      </c>
      <c r="E76" s="14">
        <f>일위대가!F430</f>
        <v>0</v>
      </c>
      <c r="F76" s="14">
        <f>일위대가!H430</f>
        <v>5275</v>
      </c>
      <c r="G76" s="14">
        <f>일위대가!J430</f>
        <v>105</v>
      </c>
      <c r="H76" s="14">
        <f t="shared" si="2"/>
        <v>5380</v>
      </c>
      <c r="I76" s="11" t="s">
        <v>668</v>
      </c>
      <c r="J76" s="11" t="s">
        <v>52</v>
      </c>
      <c r="K76" s="11" t="s">
        <v>52</v>
      </c>
      <c r="L76" s="11" t="s">
        <v>52</v>
      </c>
      <c r="M76" s="11" t="s">
        <v>52</v>
      </c>
      <c r="N76" s="2" t="s">
        <v>52</v>
      </c>
    </row>
  </sheetData>
  <mergeCells count="2">
    <mergeCell ref="A1:M1"/>
    <mergeCell ref="A2:M2"/>
  </mergeCells>
  <phoneticPr fontId="1" type="noConversion"/>
  <pageMargins left="0.78740157480314954" right="0" top="0.39370078740157477" bottom="0.39370078740157477" header="0" footer="0"/>
  <pageSetup paperSize="9" scale="77"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Z430"/>
  <sheetViews>
    <sheetView view="pageBreakPreview" topLeftCell="A277" zoomScaleNormal="100" zoomScaleSheetLayoutView="100" workbookViewId="0">
      <selection activeCell="A323" sqref="A323"/>
    </sheetView>
  </sheetViews>
  <sheetFormatPr defaultRowHeight="16.5" x14ac:dyDescent="0.3"/>
  <cols>
    <col min="1" max="2" width="30.625" customWidth="1"/>
    <col min="3" max="3" width="4.625" customWidth="1"/>
    <col min="4" max="4" width="8.625" customWidth="1"/>
    <col min="5" max="12" width="13.625" customWidth="1"/>
    <col min="13" max="13" width="12.625" customWidth="1"/>
    <col min="14" max="47" width="2.625" hidden="1" customWidth="1"/>
    <col min="48" max="48" width="1.625" hidden="1" customWidth="1"/>
    <col min="49" max="49" width="24.625" hidden="1" customWidth="1"/>
    <col min="50" max="51" width="2.625" hidden="1" customWidth="1"/>
    <col min="52" max="52" width="1.625" hidden="1" customWidth="1"/>
  </cols>
  <sheetData>
    <row r="1" spans="1:52" ht="30" customHeight="1" x14ac:dyDescent="0.3">
      <c r="A1" s="116" t="s">
        <v>1</v>
      </c>
      <c r="B1" s="116"/>
      <c r="C1" s="116"/>
      <c r="D1" s="116"/>
      <c r="E1" s="116"/>
      <c r="F1" s="116"/>
      <c r="G1" s="116"/>
      <c r="H1" s="116"/>
      <c r="I1" s="116"/>
      <c r="J1" s="116"/>
      <c r="K1" s="116"/>
      <c r="L1" s="116"/>
      <c r="M1" s="116"/>
    </row>
    <row r="2" spans="1:52" ht="30" customHeight="1" x14ac:dyDescent="0.3">
      <c r="A2" s="121" t="s">
        <v>2</v>
      </c>
      <c r="B2" s="121" t="s">
        <v>3</v>
      </c>
      <c r="C2" s="121" t="s">
        <v>4</v>
      </c>
      <c r="D2" s="121" t="s">
        <v>5</v>
      </c>
      <c r="E2" s="121" t="s">
        <v>6</v>
      </c>
      <c r="F2" s="121"/>
      <c r="G2" s="121" t="s">
        <v>9</v>
      </c>
      <c r="H2" s="121"/>
      <c r="I2" s="121" t="s">
        <v>10</v>
      </c>
      <c r="J2" s="121"/>
      <c r="K2" s="121" t="s">
        <v>11</v>
      </c>
      <c r="L2" s="121"/>
      <c r="M2" s="121" t="s">
        <v>12</v>
      </c>
      <c r="N2" s="120" t="s">
        <v>364</v>
      </c>
      <c r="O2" s="120" t="s">
        <v>20</v>
      </c>
      <c r="P2" s="120" t="s">
        <v>22</v>
      </c>
      <c r="Q2" s="120" t="s">
        <v>23</v>
      </c>
      <c r="R2" s="120" t="s">
        <v>24</v>
      </c>
      <c r="S2" s="120" t="s">
        <v>25</v>
      </c>
      <c r="T2" s="120" t="s">
        <v>26</v>
      </c>
      <c r="U2" s="120" t="s">
        <v>27</v>
      </c>
      <c r="V2" s="120" t="s">
        <v>28</v>
      </c>
      <c r="W2" s="120" t="s">
        <v>29</v>
      </c>
      <c r="X2" s="120" t="s">
        <v>30</v>
      </c>
      <c r="Y2" s="120" t="s">
        <v>31</v>
      </c>
      <c r="Z2" s="120" t="s">
        <v>32</v>
      </c>
      <c r="AA2" s="120" t="s">
        <v>33</v>
      </c>
      <c r="AB2" s="120" t="s">
        <v>34</v>
      </c>
      <c r="AC2" s="120" t="s">
        <v>35</v>
      </c>
      <c r="AD2" s="120" t="s">
        <v>36</v>
      </c>
      <c r="AE2" s="120" t="s">
        <v>37</v>
      </c>
      <c r="AF2" s="120" t="s">
        <v>38</v>
      </c>
      <c r="AG2" s="120" t="s">
        <v>39</v>
      </c>
      <c r="AH2" s="120" t="s">
        <v>40</v>
      </c>
      <c r="AI2" s="120" t="s">
        <v>41</v>
      </c>
      <c r="AJ2" s="120" t="s">
        <v>42</v>
      </c>
      <c r="AK2" s="120" t="s">
        <v>43</v>
      </c>
      <c r="AL2" s="120" t="s">
        <v>44</v>
      </c>
      <c r="AM2" s="120" t="s">
        <v>45</v>
      </c>
      <c r="AN2" s="120" t="s">
        <v>46</v>
      </c>
      <c r="AO2" s="120" t="s">
        <v>47</v>
      </c>
      <c r="AP2" s="120" t="s">
        <v>365</v>
      </c>
      <c r="AQ2" s="120" t="s">
        <v>366</v>
      </c>
      <c r="AR2" s="120" t="s">
        <v>367</v>
      </c>
      <c r="AS2" s="120" t="s">
        <v>368</v>
      </c>
      <c r="AT2" s="120" t="s">
        <v>369</v>
      </c>
      <c r="AU2" s="120" t="s">
        <v>370</v>
      </c>
      <c r="AV2" s="120" t="s">
        <v>48</v>
      </c>
      <c r="AW2" s="120" t="s">
        <v>371</v>
      </c>
      <c r="AX2" s="1" t="s">
        <v>363</v>
      </c>
      <c r="AY2" s="1" t="s">
        <v>21</v>
      </c>
      <c r="AZ2" s="1" t="s">
        <v>372</v>
      </c>
    </row>
    <row r="3" spans="1:52" ht="30" customHeight="1" x14ac:dyDescent="0.3">
      <c r="A3" s="121"/>
      <c r="B3" s="121"/>
      <c r="C3" s="121"/>
      <c r="D3" s="121"/>
      <c r="E3" s="4" t="s">
        <v>7</v>
      </c>
      <c r="F3" s="4" t="s">
        <v>8</v>
      </c>
      <c r="G3" s="4" t="s">
        <v>7</v>
      </c>
      <c r="H3" s="4" t="s">
        <v>8</v>
      </c>
      <c r="I3" s="4" t="s">
        <v>7</v>
      </c>
      <c r="J3" s="4" t="s">
        <v>8</v>
      </c>
      <c r="K3" s="4" t="s">
        <v>7</v>
      </c>
      <c r="L3" s="4" t="s">
        <v>8</v>
      </c>
      <c r="M3" s="121"/>
      <c r="N3" s="120"/>
      <c r="O3" s="120"/>
      <c r="P3" s="120"/>
      <c r="Q3" s="120"/>
      <c r="R3" s="120"/>
      <c r="S3" s="120"/>
      <c r="T3" s="120"/>
      <c r="U3" s="120"/>
      <c r="V3" s="120"/>
      <c r="W3" s="120"/>
      <c r="X3" s="120"/>
      <c r="Y3" s="120"/>
      <c r="Z3" s="120"/>
      <c r="AA3" s="120"/>
      <c r="AB3" s="120"/>
      <c r="AC3" s="120"/>
      <c r="AD3" s="120"/>
      <c r="AE3" s="120"/>
      <c r="AF3" s="120"/>
      <c r="AG3" s="120"/>
      <c r="AH3" s="120"/>
      <c r="AI3" s="120"/>
      <c r="AJ3" s="120"/>
      <c r="AK3" s="120"/>
      <c r="AL3" s="120"/>
      <c r="AM3" s="120"/>
      <c r="AN3" s="120"/>
      <c r="AO3" s="120"/>
      <c r="AP3" s="120"/>
      <c r="AQ3" s="120"/>
      <c r="AR3" s="120"/>
      <c r="AS3" s="120"/>
      <c r="AT3" s="120"/>
      <c r="AU3" s="120"/>
      <c r="AV3" s="120"/>
      <c r="AW3" s="120"/>
    </row>
    <row r="4" spans="1:52" ht="30" customHeight="1" x14ac:dyDescent="0.3">
      <c r="A4" s="124" t="s">
        <v>373</v>
      </c>
      <c r="B4" s="124"/>
      <c r="C4" s="124"/>
      <c r="D4" s="124"/>
      <c r="E4" s="125"/>
      <c r="F4" s="126"/>
      <c r="G4" s="125"/>
      <c r="H4" s="126"/>
      <c r="I4" s="125"/>
      <c r="J4" s="126"/>
      <c r="K4" s="125"/>
      <c r="L4" s="126"/>
      <c r="M4" s="124"/>
      <c r="N4" s="1" t="s">
        <v>62</v>
      </c>
    </row>
    <row r="5" spans="1:52" ht="30" customHeight="1" x14ac:dyDescent="0.3">
      <c r="A5" s="8" t="s">
        <v>375</v>
      </c>
      <c r="B5" s="8" t="s">
        <v>376</v>
      </c>
      <c r="C5" s="8" t="s">
        <v>377</v>
      </c>
      <c r="D5" s="9">
        <v>0.12</v>
      </c>
      <c r="E5" s="13">
        <f>단가대비표!O14</f>
        <v>32420</v>
      </c>
      <c r="F5" s="14">
        <f t="shared" ref="F5:F14" si="0">TRUNC(E5*D5,1)</f>
        <v>3890.4</v>
      </c>
      <c r="G5" s="13">
        <f>단가대비표!P14</f>
        <v>0</v>
      </c>
      <c r="H5" s="14">
        <f t="shared" ref="H5:H14" si="1">TRUNC(G5*D5,1)</f>
        <v>0</v>
      </c>
      <c r="I5" s="13">
        <f>단가대비표!V14</f>
        <v>0</v>
      </c>
      <c r="J5" s="14">
        <f t="shared" ref="J5:J14" si="2">TRUNC(I5*D5,1)</f>
        <v>0</v>
      </c>
      <c r="K5" s="13">
        <f t="shared" ref="K5:K14" si="3">TRUNC(E5+G5+I5,1)</f>
        <v>32420</v>
      </c>
      <c r="L5" s="14">
        <f t="shared" ref="L5:L14" si="4">TRUNC(F5+H5+J5,1)</f>
        <v>3890.4</v>
      </c>
      <c r="M5" s="8" t="s">
        <v>378</v>
      </c>
      <c r="N5" s="2" t="s">
        <v>62</v>
      </c>
      <c r="O5" s="2" t="s">
        <v>379</v>
      </c>
      <c r="P5" s="2" t="s">
        <v>64</v>
      </c>
      <c r="Q5" s="2" t="s">
        <v>64</v>
      </c>
      <c r="R5" s="2" t="s">
        <v>63</v>
      </c>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2" t="s">
        <v>52</v>
      </c>
      <c r="AW5" s="2" t="s">
        <v>380</v>
      </c>
      <c r="AX5" s="2" t="s">
        <v>52</v>
      </c>
      <c r="AY5" s="2" t="s">
        <v>52</v>
      </c>
      <c r="AZ5" s="2" t="s">
        <v>52</v>
      </c>
    </row>
    <row r="6" spans="1:52" ht="30" customHeight="1" x14ac:dyDescent="0.3">
      <c r="A6" s="8" t="s">
        <v>375</v>
      </c>
      <c r="B6" s="8" t="s">
        <v>381</v>
      </c>
      <c r="C6" s="8" t="s">
        <v>377</v>
      </c>
      <c r="D6" s="9">
        <v>0.12</v>
      </c>
      <c r="E6" s="13">
        <f>단가대비표!O15</f>
        <v>9534</v>
      </c>
      <c r="F6" s="14">
        <f t="shared" si="0"/>
        <v>1144</v>
      </c>
      <c r="G6" s="13">
        <f>단가대비표!P15</f>
        <v>0</v>
      </c>
      <c r="H6" s="14">
        <f t="shared" si="1"/>
        <v>0</v>
      </c>
      <c r="I6" s="13">
        <f>단가대비표!V15</f>
        <v>0</v>
      </c>
      <c r="J6" s="14">
        <f t="shared" si="2"/>
        <v>0</v>
      </c>
      <c r="K6" s="13">
        <f t="shared" si="3"/>
        <v>9534</v>
      </c>
      <c r="L6" s="14">
        <f t="shared" si="4"/>
        <v>1144</v>
      </c>
      <c r="M6" s="8" t="s">
        <v>382</v>
      </c>
      <c r="N6" s="2" t="s">
        <v>62</v>
      </c>
      <c r="O6" s="2" t="s">
        <v>383</v>
      </c>
      <c r="P6" s="2" t="s">
        <v>64</v>
      </c>
      <c r="Q6" s="2" t="s">
        <v>64</v>
      </c>
      <c r="R6" s="2" t="s">
        <v>63</v>
      </c>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2" t="s">
        <v>52</v>
      </c>
      <c r="AW6" s="2" t="s">
        <v>384</v>
      </c>
      <c r="AX6" s="2" t="s">
        <v>52</v>
      </c>
      <c r="AY6" s="2" t="s">
        <v>52</v>
      </c>
      <c r="AZ6" s="2" t="s">
        <v>52</v>
      </c>
    </row>
    <row r="7" spans="1:52" ht="30" customHeight="1" x14ac:dyDescent="0.3">
      <c r="A7" s="8" t="s">
        <v>375</v>
      </c>
      <c r="B7" s="8" t="s">
        <v>385</v>
      </c>
      <c r="C7" s="8" t="s">
        <v>377</v>
      </c>
      <c r="D7" s="9">
        <v>0.24</v>
      </c>
      <c r="E7" s="13">
        <f>단가대비표!O16</f>
        <v>25000</v>
      </c>
      <c r="F7" s="14">
        <f t="shared" si="0"/>
        <v>6000</v>
      </c>
      <c r="G7" s="13">
        <f>단가대비표!P16</f>
        <v>0</v>
      </c>
      <c r="H7" s="14">
        <f t="shared" si="1"/>
        <v>0</v>
      </c>
      <c r="I7" s="13">
        <f>단가대비표!V16</f>
        <v>0</v>
      </c>
      <c r="J7" s="14">
        <f t="shared" si="2"/>
        <v>0</v>
      </c>
      <c r="K7" s="13">
        <f t="shared" si="3"/>
        <v>25000</v>
      </c>
      <c r="L7" s="14">
        <f t="shared" si="4"/>
        <v>6000</v>
      </c>
      <c r="M7" s="8" t="s">
        <v>386</v>
      </c>
      <c r="N7" s="2" t="s">
        <v>62</v>
      </c>
      <c r="O7" s="2" t="s">
        <v>387</v>
      </c>
      <c r="P7" s="2" t="s">
        <v>64</v>
      </c>
      <c r="Q7" s="2" t="s">
        <v>64</v>
      </c>
      <c r="R7" s="2" t="s">
        <v>63</v>
      </c>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2" t="s">
        <v>52</v>
      </c>
      <c r="AW7" s="2" t="s">
        <v>388</v>
      </c>
      <c r="AX7" s="2" t="s">
        <v>52</v>
      </c>
      <c r="AY7" s="2" t="s">
        <v>52</v>
      </c>
      <c r="AZ7" s="2" t="s">
        <v>52</v>
      </c>
    </row>
    <row r="8" spans="1:52" ht="30" customHeight="1" x14ac:dyDescent="0.3">
      <c r="A8" s="8" t="s">
        <v>375</v>
      </c>
      <c r="B8" s="8" t="s">
        <v>389</v>
      </c>
      <c r="C8" s="8" t="s">
        <v>377</v>
      </c>
      <c r="D8" s="9">
        <v>0.24</v>
      </c>
      <c r="E8" s="13">
        <f>단가대비표!O19</f>
        <v>6000</v>
      </c>
      <c r="F8" s="14">
        <f t="shared" si="0"/>
        <v>1440</v>
      </c>
      <c r="G8" s="13">
        <f>단가대비표!P19</f>
        <v>0</v>
      </c>
      <c r="H8" s="14">
        <f t="shared" si="1"/>
        <v>0</v>
      </c>
      <c r="I8" s="13">
        <f>단가대비표!V19</f>
        <v>0</v>
      </c>
      <c r="J8" s="14">
        <f t="shared" si="2"/>
        <v>0</v>
      </c>
      <c r="K8" s="13">
        <f t="shared" si="3"/>
        <v>6000</v>
      </c>
      <c r="L8" s="14">
        <f t="shared" si="4"/>
        <v>1440</v>
      </c>
      <c r="M8" s="8" t="s">
        <v>390</v>
      </c>
      <c r="N8" s="2" t="s">
        <v>62</v>
      </c>
      <c r="O8" s="2" t="s">
        <v>391</v>
      </c>
      <c r="P8" s="2" t="s">
        <v>64</v>
      </c>
      <c r="Q8" s="2" t="s">
        <v>64</v>
      </c>
      <c r="R8" s="2" t="s">
        <v>63</v>
      </c>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2" t="s">
        <v>52</v>
      </c>
      <c r="AW8" s="2" t="s">
        <v>392</v>
      </c>
      <c r="AX8" s="2" t="s">
        <v>52</v>
      </c>
      <c r="AY8" s="2" t="s">
        <v>52</v>
      </c>
      <c r="AZ8" s="2" t="s">
        <v>52</v>
      </c>
    </row>
    <row r="9" spans="1:52" ht="30" customHeight="1" x14ac:dyDescent="0.3">
      <c r="A9" s="8" t="s">
        <v>375</v>
      </c>
      <c r="B9" s="8" t="s">
        <v>393</v>
      </c>
      <c r="C9" s="8" t="s">
        <v>377</v>
      </c>
      <c r="D9" s="9">
        <v>0.12</v>
      </c>
      <c r="E9" s="13">
        <f>단가대비표!O17</f>
        <v>20000</v>
      </c>
      <c r="F9" s="14">
        <f t="shared" si="0"/>
        <v>2400</v>
      </c>
      <c r="G9" s="13">
        <f>단가대비표!P17</f>
        <v>0</v>
      </c>
      <c r="H9" s="14">
        <f t="shared" si="1"/>
        <v>0</v>
      </c>
      <c r="I9" s="13">
        <f>단가대비표!V17</f>
        <v>0</v>
      </c>
      <c r="J9" s="14">
        <f t="shared" si="2"/>
        <v>0</v>
      </c>
      <c r="K9" s="13">
        <f t="shared" si="3"/>
        <v>20000</v>
      </c>
      <c r="L9" s="14">
        <f t="shared" si="4"/>
        <v>2400</v>
      </c>
      <c r="M9" s="8" t="s">
        <v>394</v>
      </c>
      <c r="N9" s="2" t="s">
        <v>62</v>
      </c>
      <c r="O9" s="2" t="s">
        <v>395</v>
      </c>
      <c r="P9" s="2" t="s">
        <v>64</v>
      </c>
      <c r="Q9" s="2" t="s">
        <v>64</v>
      </c>
      <c r="R9" s="2" t="s">
        <v>63</v>
      </c>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2" t="s">
        <v>52</v>
      </c>
      <c r="AW9" s="2" t="s">
        <v>396</v>
      </c>
      <c r="AX9" s="2" t="s">
        <v>52</v>
      </c>
      <c r="AY9" s="2" t="s">
        <v>52</v>
      </c>
      <c r="AZ9" s="2" t="s">
        <v>52</v>
      </c>
    </row>
    <row r="10" spans="1:52" ht="30" customHeight="1" x14ac:dyDescent="0.3">
      <c r="A10" s="8" t="s">
        <v>375</v>
      </c>
      <c r="B10" s="8" t="s">
        <v>397</v>
      </c>
      <c r="C10" s="8" t="s">
        <v>377</v>
      </c>
      <c r="D10" s="9">
        <v>0.24</v>
      </c>
      <c r="E10" s="13">
        <f>단가대비표!O18</f>
        <v>25000</v>
      </c>
      <c r="F10" s="14">
        <f t="shared" si="0"/>
        <v>6000</v>
      </c>
      <c r="G10" s="13">
        <f>단가대비표!P18</f>
        <v>0</v>
      </c>
      <c r="H10" s="14">
        <f t="shared" si="1"/>
        <v>0</v>
      </c>
      <c r="I10" s="13">
        <f>단가대비표!V18</f>
        <v>0</v>
      </c>
      <c r="J10" s="14">
        <f t="shared" si="2"/>
        <v>0</v>
      </c>
      <c r="K10" s="13">
        <f t="shared" si="3"/>
        <v>25000</v>
      </c>
      <c r="L10" s="14">
        <f t="shared" si="4"/>
        <v>6000</v>
      </c>
      <c r="M10" s="8" t="s">
        <v>398</v>
      </c>
      <c r="N10" s="2" t="s">
        <v>62</v>
      </c>
      <c r="O10" s="2" t="s">
        <v>399</v>
      </c>
      <c r="P10" s="2" t="s">
        <v>64</v>
      </c>
      <c r="Q10" s="2" t="s">
        <v>64</v>
      </c>
      <c r="R10" s="2" t="s">
        <v>63</v>
      </c>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2" t="s">
        <v>52</v>
      </c>
      <c r="AW10" s="2" t="s">
        <v>400</v>
      </c>
      <c r="AX10" s="2" t="s">
        <v>52</v>
      </c>
      <c r="AY10" s="2" t="s">
        <v>52</v>
      </c>
      <c r="AZ10" s="2" t="s">
        <v>52</v>
      </c>
    </row>
    <row r="11" spans="1:52" ht="30" customHeight="1" x14ac:dyDescent="0.3">
      <c r="A11" s="8" t="s">
        <v>375</v>
      </c>
      <c r="B11" s="8" t="s">
        <v>401</v>
      </c>
      <c r="C11" s="8" t="s">
        <v>377</v>
      </c>
      <c r="D11" s="9">
        <v>0.36</v>
      </c>
      <c r="E11" s="13">
        <f>단가대비표!O20</f>
        <v>9500</v>
      </c>
      <c r="F11" s="14">
        <f t="shared" si="0"/>
        <v>3420</v>
      </c>
      <c r="G11" s="13">
        <f>단가대비표!P20</f>
        <v>0</v>
      </c>
      <c r="H11" s="14">
        <f t="shared" si="1"/>
        <v>0</v>
      </c>
      <c r="I11" s="13">
        <f>단가대비표!V20</f>
        <v>0</v>
      </c>
      <c r="J11" s="14">
        <f t="shared" si="2"/>
        <v>0</v>
      </c>
      <c r="K11" s="13">
        <f t="shared" si="3"/>
        <v>9500</v>
      </c>
      <c r="L11" s="14">
        <f t="shared" si="4"/>
        <v>3420</v>
      </c>
      <c r="M11" s="8" t="s">
        <v>402</v>
      </c>
      <c r="N11" s="2" t="s">
        <v>62</v>
      </c>
      <c r="O11" s="2" t="s">
        <v>403</v>
      </c>
      <c r="P11" s="2" t="s">
        <v>64</v>
      </c>
      <c r="Q11" s="2" t="s">
        <v>64</v>
      </c>
      <c r="R11" s="2" t="s">
        <v>63</v>
      </c>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2" t="s">
        <v>52</v>
      </c>
      <c r="AW11" s="2" t="s">
        <v>404</v>
      </c>
      <c r="AX11" s="2" t="s">
        <v>52</v>
      </c>
      <c r="AY11" s="2" t="s">
        <v>52</v>
      </c>
      <c r="AZ11" s="2" t="s">
        <v>52</v>
      </c>
    </row>
    <row r="12" spans="1:52" ht="30" customHeight="1" x14ac:dyDescent="0.3">
      <c r="A12" s="8" t="s">
        <v>375</v>
      </c>
      <c r="B12" s="8" t="s">
        <v>405</v>
      </c>
      <c r="C12" s="8" t="s">
        <v>377</v>
      </c>
      <c r="D12" s="9">
        <v>0.36</v>
      </c>
      <c r="E12" s="13">
        <f>단가대비표!O21</f>
        <v>11000</v>
      </c>
      <c r="F12" s="14">
        <f t="shared" si="0"/>
        <v>3960</v>
      </c>
      <c r="G12" s="13">
        <f>단가대비표!P21</f>
        <v>0</v>
      </c>
      <c r="H12" s="14">
        <f t="shared" si="1"/>
        <v>0</v>
      </c>
      <c r="I12" s="13">
        <f>단가대비표!V21</f>
        <v>0</v>
      </c>
      <c r="J12" s="14">
        <f t="shared" si="2"/>
        <v>0</v>
      </c>
      <c r="K12" s="13">
        <f t="shared" si="3"/>
        <v>11000</v>
      </c>
      <c r="L12" s="14">
        <f t="shared" si="4"/>
        <v>3960</v>
      </c>
      <c r="M12" s="8" t="s">
        <v>406</v>
      </c>
      <c r="N12" s="2" t="s">
        <v>62</v>
      </c>
      <c r="O12" s="2" t="s">
        <v>407</v>
      </c>
      <c r="P12" s="2" t="s">
        <v>64</v>
      </c>
      <c r="Q12" s="2" t="s">
        <v>64</v>
      </c>
      <c r="R12" s="2" t="s">
        <v>63</v>
      </c>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2" t="s">
        <v>52</v>
      </c>
      <c r="AW12" s="2" t="s">
        <v>408</v>
      </c>
      <c r="AX12" s="2" t="s">
        <v>52</v>
      </c>
      <c r="AY12" s="2" t="s">
        <v>52</v>
      </c>
      <c r="AZ12" s="2" t="s">
        <v>52</v>
      </c>
    </row>
    <row r="13" spans="1:52" ht="30" customHeight="1" x14ac:dyDescent="0.3">
      <c r="A13" s="8" t="s">
        <v>375</v>
      </c>
      <c r="B13" s="8" t="s">
        <v>409</v>
      </c>
      <c r="C13" s="8" t="s">
        <v>410</v>
      </c>
      <c r="D13" s="9">
        <v>0.63</v>
      </c>
      <c r="E13" s="13">
        <f>단가대비표!O22</f>
        <v>18500</v>
      </c>
      <c r="F13" s="14">
        <f t="shared" si="0"/>
        <v>11655</v>
      </c>
      <c r="G13" s="13">
        <f>단가대비표!P22</f>
        <v>0</v>
      </c>
      <c r="H13" s="14">
        <f t="shared" si="1"/>
        <v>0</v>
      </c>
      <c r="I13" s="13">
        <f>단가대비표!V22</f>
        <v>0</v>
      </c>
      <c r="J13" s="14">
        <f t="shared" si="2"/>
        <v>0</v>
      </c>
      <c r="K13" s="13">
        <f t="shared" si="3"/>
        <v>18500</v>
      </c>
      <c r="L13" s="14">
        <f t="shared" si="4"/>
        <v>11655</v>
      </c>
      <c r="M13" s="8" t="s">
        <v>411</v>
      </c>
      <c r="N13" s="2" t="s">
        <v>62</v>
      </c>
      <c r="O13" s="2" t="s">
        <v>412</v>
      </c>
      <c r="P13" s="2" t="s">
        <v>64</v>
      </c>
      <c r="Q13" s="2" t="s">
        <v>64</v>
      </c>
      <c r="R13" s="2" t="s">
        <v>63</v>
      </c>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2" t="s">
        <v>52</v>
      </c>
      <c r="AW13" s="2" t="s">
        <v>413</v>
      </c>
      <c r="AX13" s="2" t="s">
        <v>52</v>
      </c>
      <c r="AY13" s="2" t="s">
        <v>52</v>
      </c>
      <c r="AZ13" s="2" t="s">
        <v>52</v>
      </c>
    </row>
    <row r="14" spans="1:52" ht="30" customHeight="1" x14ac:dyDescent="0.3">
      <c r="A14" s="8" t="s">
        <v>58</v>
      </c>
      <c r="B14" s="8" t="s">
        <v>414</v>
      </c>
      <c r="C14" s="8" t="s">
        <v>60</v>
      </c>
      <c r="D14" s="9">
        <v>1</v>
      </c>
      <c r="E14" s="13">
        <f>일위대가목록!E57</f>
        <v>0</v>
      </c>
      <c r="F14" s="14">
        <f t="shared" si="0"/>
        <v>0</v>
      </c>
      <c r="G14" s="13">
        <f>일위대가목록!F57</f>
        <v>93979</v>
      </c>
      <c r="H14" s="14">
        <f t="shared" si="1"/>
        <v>93979</v>
      </c>
      <c r="I14" s="13">
        <f>일위대가목록!G57</f>
        <v>0</v>
      </c>
      <c r="J14" s="14">
        <f t="shared" si="2"/>
        <v>0</v>
      </c>
      <c r="K14" s="13">
        <f t="shared" si="3"/>
        <v>93979</v>
      </c>
      <c r="L14" s="14">
        <f t="shared" si="4"/>
        <v>93979</v>
      </c>
      <c r="M14" s="8" t="s">
        <v>415</v>
      </c>
      <c r="N14" s="2" t="s">
        <v>62</v>
      </c>
      <c r="O14" s="2" t="s">
        <v>416</v>
      </c>
      <c r="P14" s="2" t="s">
        <v>63</v>
      </c>
      <c r="Q14" s="2" t="s">
        <v>64</v>
      </c>
      <c r="R14" s="2" t="s">
        <v>64</v>
      </c>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2" t="s">
        <v>52</v>
      </c>
      <c r="AW14" s="2" t="s">
        <v>417</v>
      </c>
      <c r="AX14" s="2" t="s">
        <v>52</v>
      </c>
      <c r="AY14" s="2" t="s">
        <v>52</v>
      </c>
      <c r="AZ14" s="2" t="s">
        <v>52</v>
      </c>
    </row>
    <row r="15" spans="1:52" ht="30" customHeight="1" x14ac:dyDescent="0.3">
      <c r="A15" s="8" t="s">
        <v>418</v>
      </c>
      <c r="B15" s="8" t="s">
        <v>52</v>
      </c>
      <c r="C15" s="8" t="s">
        <v>52</v>
      </c>
      <c r="D15" s="9"/>
      <c r="E15" s="13"/>
      <c r="F15" s="14">
        <f>TRUNC(SUMIF(N5:N14, N4, F5:F14),0)</f>
        <v>39909</v>
      </c>
      <c r="G15" s="13"/>
      <c r="H15" s="14">
        <f>TRUNC(SUMIF(N5:N14, N4, H5:H14),0)</f>
        <v>93979</v>
      </c>
      <c r="I15" s="13"/>
      <c r="J15" s="14">
        <f>TRUNC(SUMIF(N5:N14, N4, J5:J14),0)</f>
        <v>0</v>
      </c>
      <c r="K15" s="13"/>
      <c r="L15" s="14">
        <f>F15+H15+J15</f>
        <v>133888</v>
      </c>
      <c r="M15" s="8" t="s">
        <v>52</v>
      </c>
      <c r="N15" s="2" t="s">
        <v>83</v>
      </c>
      <c r="O15" s="2" t="s">
        <v>83</v>
      </c>
      <c r="P15" s="2" t="s">
        <v>52</v>
      </c>
      <c r="Q15" s="2" t="s">
        <v>52</v>
      </c>
      <c r="R15" s="2" t="s">
        <v>52</v>
      </c>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2" t="s">
        <v>52</v>
      </c>
      <c r="AW15" s="2" t="s">
        <v>52</v>
      </c>
      <c r="AX15" s="2" t="s">
        <v>52</v>
      </c>
      <c r="AY15" s="2" t="s">
        <v>52</v>
      </c>
      <c r="AZ15" s="2" t="s">
        <v>52</v>
      </c>
    </row>
    <row r="16" spans="1:52" ht="30" customHeight="1" x14ac:dyDescent="0.3">
      <c r="A16" s="9"/>
      <c r="B16" s="9"/>
      <c r="C16" s="9"/>
      <c r="D16" s="9"/>
      <c r="E16" s="13"/>
      <c r="F16" s="14"/>
      <c r="G16" s="13"/>
      <c r="H16" s="14"/>
      <c r="I16" s="13"/>
      <c r="J16" s="14"/>
      <c r="K16" s="13"/>
      <c r="L16" s="14"/>
      <c r="M16" s="9"/>
    </row>
    <row r="17" spans="1:52" ht="30" customHeight="1" x14ac:dyDescent="0.3">
      <c r="A17" s="124" t="s">
        <v>419</v>
      </c>
      <c r="B17" s="124"/>
      <c r="C17" s="124"/>
      <c r="D17" s="124"/>
      <c r="E17" s="125"/>
      <c r="F17" s="126"/>
      <c r="G17" s="125"/>
      <c r="H17" s="126"/>
      <c r="I17" s="125"/>
      <c r="J17" s="126"/>
      <c r="K17" s="125"/>
      <c r="L17" s="126"/>
      <c r="M17" s="124"/>
      <c r="N17" s="1" t="s">
        <v>70</v>
      </c>
    </row>
    <row r="18" spans="1:52" ht="30" customHeight="1" x14ac:dyDescent="0.3">
      <c r="A18" s="8" t="s">
        <v>421</v>
      </c>
      <c r="B18" s="8" t="s">
        <v>422</v>
      </c>
      <c r="C18" s="8" t="s">
        <v>423</v>
      </c>
      <c r="D18" s="9">
        <v>0.02</v>
      </c>
      <c r="E18" s="13">
        <f>단가대비표!O33</f>
        <v>0</v>
      </c>
      <c r="F18" s="14">
        <f>TRUNC(E18*D18,1)</f>
        <v>0</v>
      </c>
      <c r="G18" s="13">
        <f>단가대비표!P33</f>
        <v>167081</v>
      </c>
      <c r="H18" s="14">
        <f>TRUNC(G18*D18,1)</f>
        <v>3341.6</v>
      </c>
      <c r="I18" s="13">
        <f>단가대비표!V33</f>
        <v>0</v>
      </c>
      <c r="J18" s="14">
        <f>TRUNC(I18*D18,1)</f>
        <v>0</v>
      </c>
      <c r="K18" s="13">
        <f>TRUNC(E18+G18+I18,1)</f>
        <v>167081</v>
      </c>
      <c r="L18" s="14">
        <f>TRUNC(F18+H18+J18,1)</f>
        <v>3341.6</v>
      </c>
      <c r="M18" s="8" t="s">
        <v>424</v>
      </c>
      <c r="N18" s="2" t="s">
        <v>70</v>
      </c>
      <c r="O18" s="2" t="s">
        <v>425</v>
      </c>
      <c r="P18" s="2" t="s">
        <v>64</v>
      </c>
      <c r="Q18" s="2" t="s">
        <v>64</v>
      </c>
      <c r="R18" s="2" t="s">
        <v>63</v>
      </c>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2" t="s">
        <v>52</v>
      </c>
      <c r="AW18" s="2" t="s">
        <v>426</v>
      </c>
      <c r="AX18" s="2" t="s">
        <v>52</v>
      </c>
      <c r="AY18" s="2" t="s">
        <v>52</v>
      </c>
      <c r="AZ18" s="2" t="s">
        <v>52</v>
      </c>
    </row>
    <row r="19" spans="1:52" ht="30" customHeight="1" x14ac:dyDescent="0.3">
      <c r="A19" s="8" t="s">
        <v>418</v>
      </c>
      <c r="B19" s="8" t="s">
        <v>52</v>
      </c>
      <c r="C19" s="8" t="s">
        <v>52</v>
      </c>
      <c r="D19" s="9"/>
      <c r="E19" s="13"/>
      <c r="F19" s="14">
        <f>TRUNC(SUMIF(N18:N18, N17, F18:F18),0)</f>
        <v>0</v>
      </c>
      <c r="G19" s="13"/>
      <c r="H19" s="14">
        <f>TRUNC(SUMIF(N18:N18, N17, H18:H18),0)</f>
        <v>3341</v>
      </c>
      <c r="I19" s="13"/>
      <c r="J19" s="14">
        <f>TRUNC(SUMIF(N18:N18, N17, J18:J18),0)</f>
        <v>0</v>
      </c>
      <c r="K19" s="13"/>
      <c r="L19" s="14">
        <f>F19+H19+J19</f>
        <v>3341</v>
      </c>
      <c r="M19" s="8" t="s">
        <v>52</v>
      </c>
      <c r="N19" s="2" t="s">
        <v>83</v>
      </c>
      <c r="O19" s="2" t="s">
        <v>83</v>
      </c>
      <c r="P19" s="2" t="s">
        <v>52</v>
      </c>
      <c r="Q19" s="2" t="s">
        <v>52</v>
      </c>
      <c r="R19" s="2" t="s">
        <v>52</v>
      </c>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2" t="s">
        <v>52</v>
      </c>
      <c r="AW19" s="2" t="s">
        <v>52</v>
      </c>
      <c r="AX19" s="2" t="s">
        <v>52</v>
      </c>
      <c r="AY19" s="2" t="s">
        <v>52</v>
      </c>
      <c r="AZ19" s="2" t="s">
        <v>52</v>
      </c>
    </row>
    <row r="20" spans="1:52" ht="30" customHeight="1" x14ac:dyDescent="0.3">
      <c r="A20" s="9"/>
      <c r="B20" s="9"/>
      <c r="C20" s="9"/>
      <c r="D20" s="9"/>
      <c r="E20" s="13"/>
      <c r="F20" s="14"/>
      <c r="G20" s="13"/>
      <c r="H20" s="14"/>
      <c r="I20" s="13"/>
      <c r="J20" s="14"/>
      <c r="K20" s="13"/>
      <c r="L20" s="14"/>
      <c r="M20" s="9"/>
    </row>
    <row r="21" spans="1:52" ht="30" customHeight="1" x14ac:dyDescent="0.3">
      <c r="A21" s="124" t="s">
        <v>427</v>
      </c>
      <c r="B21" s="124"/>
      <c r="C21" s="124"/>
      <c r="D21" s="124"/>
      <c r="E21" s="125"/>
      <c r="F21" s="126"/>
      <c r="G21" s="125"/>
      <c r="H21" s="126"/>
      <c r="I21" s="125"/>
      <c r="J21" s="126"/>
      <c r="K21" s="125"/>
      <c r="L21" s="126"/>
      <c r="M21" s="124"/>
      <c r="N21" s="1" t="s">
        <v>74</v>
      </c>
    </row>
    <row r="22" spans="1:52" ht="30" customHeight="1" x14ac:dyDescent="0.3">
      <c r="A22" s="8" t="s">
        <v>428</v>
      </c>
      <c r="B22" s="8" t="s">
        <v>429</v>
      </c>
      <c r="C22" s="8" t="s">
        <v>68</v>
      </c>
      <c r="D22" s="9">
        <v>1.1499999999999999</v>
      </c>
      <c r="E22" s="13">
        <f>단가대비표!O8</f>
        <v>182</v>
      </c>
      <c r="F22" s="14">
        <f>TRUNC(E22*D22,1)</f>
        <v>209.3</v>
      </c>
      <c r="G22" s="13">
        <f>단가대비표!P8</f>
        <v>0</v>
      </c>
      <c r="H22" s="14">
        <f>TRUNC(G22*D22,1)</f>
        <v>0</v>
      </c>
      <c r="I22" s="13">
        <f>단가대비표!V8</f>
        <v>0</v>
      </c>
      <c r="J22" s="14">
        <f>TRUNC(I22*D22,1)</f>
        <v>0</v>
      </c>
      <c r="K22" s="13">
        <f>TRUNC(E22+G22+I22,1)</f>
        <v>182</v>
      </c>
      <c r="L22" s="14">
        <f>TRUNC(F22+H22+J22,1)</f>
        <v>209.3</v>
      </c>
      <c r="M22" s="8" t="s">
        <v>430</v>
      </c>
      <c r="N22" s="2" t="s">
        <v>74</v>
      </c>
      <c r="O22" s="2" t="s">
        <v>431</v>
      </c>
      <c r="P22" s="2" t="s">
        <v>64</v>
      </c>
      <c r="Q22" s="2" t="s">
        <v>64</v>
      </c>
      <c r="R22" s="2" t="s">
        <v>63</v>
      </c>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2" t="s">
        <v>52</v>
      </c>
      <c r="AW22" s="2" t="s">
        <v>432</v>
      </c>
      <c r="AX22" s="2" t="s">
        <v>52</v>
      </c>
      <c r="AY22" s="2" t="s">
        <v>52</v>
      </c>
      <c r="AZ22" s="2" t="s">
        <v>52</v>
      </c>
    </row>
    <row r="23" spans="1:52" ht="30" customHeight="1" x14ac:dyDescent="0.3">
      <c r="A23" s="8" t="s">
        <v>421</v>
      </c>
      <c r="B23" s="8" t="s">
        <v>422</v>
      </c>
      <c r="C23" s="8" t="s">
        <v>423</v>
      </c>
      <c r="D23" s="9">
        <v>3.0000000000000001E-3</v>
      </c>
      <c r="E23" s="13">
        <f>단가대비표!O33</f>
        <v>0</v>
      </c>
      <c r="F23" s="14">
        <f>TRUNC(E23*D23,1)</f>
        <v>0</v>
      </c>
      <c r="G23" s="13">
        <f>단가대비표!P33</f>
        <v>167081</v>
      </c>
      <c r="H23" s="14">
        <f>TRUNC(G23*D23,1)</f>
        <v>501.2</v>
      </c>
      <c r="I23" s="13">
        <f>단가대비표!V33</f>
        <v>0</v>
      </c>
      <c r="J23" s="14">
        <f>TRUNC(I23*D23,1)</f>
        <v>0</v>
      </c>
      <c r="K23" s="13">
        <f>TRUNC(E23+G23+I23,1)</f>
        <v>167081</v>
      </c>
      <c r="L23" s="14">
        <f>TRUNC(F23+H23+J23,1)</f>
        <v>501.2</v>
      </c>
      <c r="M23" s="8" t="s">
        <v>424</v>
      </c>
      <c r="N23" s="2" t="s">
        <v>74</v>
      </c>
      <c r="O23" s="2" t="s">
        <v>425</v>
      </c>
      <c r="P23" s="2" t="s">
        <v>64</v>
      </c>
      <c r="Q23" s="2" t="s">
        <v>64</v>
      </c>
      <c r="R23" s="2" t="s">
        <v>63</v>
      </c>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2" t="s">
        <v>52</v>
      </c>
      <c r="AW23" s="2" t="s">
        <v>433</v>
      </c>
      <c r="AX23" s="2" t="s">
        <v>52</v>
      </c>
      <c r="AY23" s="2" t="s">
        <v>52</v>
      </c>
      <c r="AZ23" s="2" t="s">
        <v>52</v>
      </c>
    </row>
    <row r="24" spans="1:52" ht="30" customHeight="1" x14ac:dyDescent="0.3">
      <c r="A24" s="8" t="s">
        <v>418</v>
      </c>
      <c r="B24" s="8" t="s">
        <v>52</v>
      </c>
      <c r="C24" s="8" t="s">
        <v>52</v>
      </c>
      <c r="D24" s="9"/>
      <c r="E24" s="13"/>
      <c r="F24" s="14">
        <f>TRUNC(SUMIF(N22:N23, N21, F22:F23),0)</f>
        <v>209</v>
      </c>
      <c r="G24" s="13"/>
      <c r="H24" s="14">
        <f>TRUNC(SUMIF(N22:N23, N21, H22:H23),0)</f>
        <v>501</v>
      </c>
      <c r="I24" s="13"/>
      <c r="J24" s="14">
        <f>TRUNC(SUMIF(N22:N23, N21, J22:J23),0)</f>
        <v>0</v>
      </c>
      <c r="K24" s="13"/>
      <c r="L24" s="14">
        <f>F24+H24+J24</f>
        <v>710</v>
      </c>
      <c r="M24" s="8" t="s">
        <v>52</v>
      </c>
      <c r="N24" s="2" t="s">
        <v>83</v>
      </c>
      <c r="O24" s="2" t="s">
        <v>83</v>
      </c>
      <c r="P24" s="2" t="s">
        <v>52</v>
      </c>
      <c r="Q24" s="2" t="s">
        <v>52</v>
      </c>
      <c r="R24" s="2" t="s">
        <v>52</v>
      </c>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2" t="s">
        <v>52</v>
      </c>
      <c r="AW24" s="2" t="s">
        <v>52</v>
      </c>
      <c r="AX24" s="2" t="s">
        <v>52</v>
      </c>
      <c r="AY24" s="2" t="s">
        <v>52</v>
      </c>
      <c r="AZ24" s="2" t="s">
        <v>52</v>
      </c>
    </row>
    <row r="25" spans="1:52" ht="30" customHeight="1" x14ac:dyDescent="0.3">
      <c r="A25" s="9"/>
      <c r="B25" s="9"/>
      <c r="C25" s="9"/>
      <c r="D25" s="9"/>
      <c r="E25" s="13"/>
      <c r="F25" s="14"/>
      <c r="G25" s="13"/>
      <c r="H25" s="14"/>
      <c r="I25" s="13"/>
      <c r="J25" s="14"/>
      <c r="K25" s="13"/>
      <c r="L25" s="14"/>
      <c r="M25" s="9"/>
    </row>
    <row r="26" spans="1:52" ht="30" customHeight="1" x14ac:dyDescent="0.3">
      <c r="A26" s="124" t="s">
        <v>434</v>
      </c>
      <c r="B26" s="124"/>
      <c r="C26" s="124"/>
      <c r="D26" s="124"/>
      <c r="E26" s="125"/>
      <c r="F26" s="126"/>
      <c r="G26" s="125"/>
      <c r="H26" s="126"/>
      <c r="I26" s="125"/>
      <c r="J26" s="126"/>
      <c r="K26" s="125"/>
      <c r="L26" s="126"/>
      <c r="M26" s="124"/>
      <c r="N26" s="1" t="s">
        <v>90</v>
      </c>
    </row>
    <row r="27" spans="1:52" ht="30" customHeight="1" x14ac:dyDescent="0.3">
      <c r="A27" s="8" t="s">
        <v>435</v>
      </c>
      <c r="B27" s="8" t="s">
        <v>436</v>
      </c>
      <c r="C27" s="8" t="s">
        <v>68</v>
      </c>
      <c r="D27" s="9">
        <v>19</v>
      </c>
      <c r="E27" s="13">
        <f>일위대가목록!E58</f>
        <v>1650</v>
      </c>
      <c r="F27" s="14">
        <f>TRUNC(E27*D27,1)</f>
        <v>31350</v>
      </c>
      <c r="G27" s="13">
        <f>일위대가목록!F58</f>
        <v>2231</v>
      </c>
      <c r="H27" s="14">
        <f>TRUNC(G27*D27,1)</f>
        <v>42389</v>
      </c>
      <c r="I27" s="13">
        <f>일위대가목록!G58</f>
        <v>0</v>
      </c>
      <c r="J27" s="14">
        <f>TRUNC(I27*D27,1)</f>
        <v>0</v>
      </c>
      <c r="K27" s="13">
        <f t="shared" ref="K27:L29" si="5">TRUNC(E27+G27+I27,1)</f>
        <v>3881</v>
      </c>
      <c r="L27" s="14">
        <f t="shared" si="5"/>
        <v>73739</v>
      </c>
      <c r="M27" s="8" t="s">
        <v>437</v>
      </c>
      <c r="N27" s="2" t="s">
        <v>90</v>
      </c>
      <c r="O27" s="2" t="s">
        <v>438</v>
      </c>
      <c r="P27" s="2" t="s">
        <v>63</v>
      </c>
      <c r="Q27" s="2" t="s">
        <v>64</v>
      </c>
      <c r="R27" s="2" t="s">
        <v>64</v>
      </c>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2" t="s">
        <v>52</v>
      </c>
      <c r="AW27" s="2" t="s">
        <v>439</v>
      </c>
      <c r="AX27" s="2" t="s">
        <v>52</v>
      </c>
      <c r="AY27" s="2" t="s">
        <v>52</v>
      </c>
      <c r="AZ27" s="2" t="s">
        <v>52</v>
      </c>
    </row>
    <row r="28" spans="1:52" ht="30" customHeight="1" x14ac:dyDescent="0.3">
      <c r="A28" s="8" t="s">
        <v>440</v>
      </c>
      <c r="B28" s="8" t="s">
        <v>441</v>
      </c>
      <c r="C28" s="8" t="s">
        <v>68</v>
      </c>
      <c r="D28" s="9">
        <v>20.010000000000002</v>
      </c>
      <c r="E28" s="13">
        <f>일위대가목록!E59</f>
        <v>4153</v>
      </c>
      <c r="F28" s="14">
        <f>TRUNC(E28*D28,1)</f>
        <v>83101.5</v>
      </c>
      <c r="G28" s="13">
        <f>일위대가목록!F59</f>
        <v>7012</v>
      </c>
      <c r="H28" s="14">
        <f>TRUNC(G28*D28,1)</f>
        <v>140310.1</v>
      </c>
      <c r="I28" s="13">
        <f>일위대가목록!G59</f>
        <v>0</v>
      </c>
      <c r="J28" s="14">
        <f>TRUNC(I28*D28,1)</f>
        <v>0</v>
      </c>
      <c r="K28" s="13">
        <f t="shared" si="5"/>
        <v>11165</v>
      </c>
      <c r="L28" s="14">
        <f t="shared" si="5"/>
        <v>223411.6</v>
      </c>
      <c r="M28" s="8" t="s">
        <v>442</v>
      </c>
      <c r="N28" s="2" t="s">
        <v>90</v>
      </c>
      <c r="O28" s="2" t="s">
        <v>443</v>
      </c>
      <c r="P28" s="2" t="s">
        <v>63</v>
      </c>
      <c r="Q28" s="2" t="s">
        <v>64</v>
      </c>
      <c r="R28" s="2" t="s">
        <v>64</v>
      </c>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2" t="s">
        <v>52</v>
      </c>
      <c r="AW28" s="2" t="s">
        <v>444</v>
      </c>
      <c r="AX28" s="2" t="s">
        <v>52</v>
      </c>
      <c r="AY28" s="2" t="s">
        <v>52</v>
      </c>
      <c r="AZ28" s="2" t="s">
        <v>52</v>
      </c>
    </row>
    <row r="29" spans="1:52" ht="30" customHeight="1" x14ac:dyDescent="0.3">
      <c r="A29" s="8" t="s">
        <v>445</v>
      </c>
      <c r="B29" s="8" t="s">
        <v>446</v>
      </c>
      <c r="C29" s="8" t="s">
        <v>68</v>
      </c>
      <c r="D29" s="9">
        <v>20.010000000000002</v>
      </c>
      <c r="E29" s="13">
        <f>일위대가목록!E60</f>
        <v>1994</v>
      </c>
      <c r="F29" s="14">
        <f>TRUNC(E29*D29,1)</f>
        <v>39899.9</v>
      </c>
      <c r="G29" s="13">
        <f>일위대가목록!F60</f>
        <v>15695</v>
      </c>
      <c r="H29" s="14">
        <f>TRUNC(G29*D29,1)</f>
        <v>314056.90000000002</v>
      </c>
      <c r="I29" s="13">
        <f>일위대가목록!G60</f>
        <v>0</v>
      </c>
      <c r="J29" s="14">
        <f>TRUNC(I29*D29,1)</f>
        <v>0</v>
      </c>
      <c r="K29" s="13">
        <f t="shared" si="5"/>
        <v>17689</v>
      </c>
      <c r="L29" s="14">
        <f t="shared" si="5"/>
        <v>353956.8</v>
      </c>
      <c r="M29" s="8" t="s">
        <v>447</v>
      </c>
      <c r="N29" s="2" t="s">
        <v>90</v>
      </c>
      <c r="O29" s="2" t="s">
        <v>448</v>
      </c>
      <c r="P29" s="2" t="s">
        <v>63</v>
      </c>
      <c r="Q29" s="2" t="s">
        <v>64</v>
      </c>
      <c r="R29" s="2" t="s">
        <v>64</v>
      </c>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2" t="s">
        <v>52</v>
      </c>
      <c r="AW29" s="2" t="s">
        <v>449</v>
      </c>
      <c r="AX29" s="2" t="s">
        <v>52</v>
      </c>
      <c r="AY29" s="2" t="s">
        <v>52</v>
      </c>
      <c r="AZ29" s="2" t="s">
        <v>52</v>
      </c>
    </row>
    <row r="30" spans="1:52" ht="30" customHeight="1" x14ac:dyDescent="0.3">
      <c r="A30" s="8" t="s">
        <v>418</v>
      </c>
      <c r="B30" s="8" t="s">
        <v>52</v>
      </c>
      <c r="C30" s="8" t="s">
        <v>52</v>
      </c>
      <c r="D30" s="9"/>
      <c r="E30" s="13"/>
      <c r="F30" s="14">
        <f>TRUNC(SUMIF(N27:N29, N26, F27:F29),0)</f>
        <v>154351</v>
      </c>
      <c r="G30" s="13"/>
      <c r="H30" s="14">
        <f>TRUNC(SUMIF(N27:N29, N26, H27:H29),0)</f>
        <v>496756</v>
      </c>
      <c r="I30" s="13"/>
      <c r="J30" s="14">
        <f>TRUNC(SUMIF(N27:N29, N26, J27:J29),0)</f>
        <v>0</v>
      </c>
      <c r="K30" s="13"/>
      <c r="L30" s="14">
        <f>F30+H30+J30</f>
        <v>651107</v>
      </c>
      <c r="M30" s="8" t="s">
        <v>52</v>
      </c>
      <c r="N30" s="2" t="s">
        <v>83</v>
      </c>
      <c r="O30" s="2" t="s">
        <v>83</v>
      </c>
      <c r="P30" s="2" t="s">
        <v>52</v>
      </c>
      <c r="Q30" s="2" t="s">
        <v>52</v>
      </c>
      <c r="R30" s="2" t="s">
        <v>52</v>
      </c>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2" t="s">
        <v>52</v>
      </c>
      <c r="AW30" s="2" t="s">
        <v>52</v>
      </c>
      <c r="AX30" s="2" t="s">
        <v>52</v>
      </c>
      <c r="AY30" s="2" t="s">
        <v>52</v>
      </c>
      <c r="AZ30" s="2" t="s">
        <v>52</v>
      </c>
    </row>
    <row r="31" spans="1:52" ht="30" customHeight="1" x14ac:dyDescent="0.3">
      <c r="A31" s="9"/>
      <c r="B31" s="9"/>
      <c r="C31" s="9"/>
      <c r="D31" s="9"/>
      <c r="E31" s="13"/>
      <c r="F31" s="14"/>
      <c r="G31" s="13"/>
      <c r="H31" s="14"/>
      <c r="I31" s="13"/>
      <c r="J31" s="14"/>
      <c r="K31" s="13"/>
      <c r="L31" s="14"/>
      <c r="M31" s="9"/>
    </row>
    <row r="32" spans="1:52" ht="30" customHeight="1" x14ac:dyDescent="0.3">
      <c r="A32" s="124" t="s">
        <v>450</v>
      </c>
      <c r="B32" s="124"/>
      <c r="C32" s="124"/>
      <c r="D32" s="124"/>
      <c r="E32" s="125"/>
      <c r="F32" s="126"/>
      <c r="G32" s="125"/>
      <c r="H32" s="126"/>
      <c r="I32" s="125"/>
      <c r="J32" s="126"/>
      <c r="K32" s="125"/>
      <c r="L32" s="126"/>
      <c r="M32" s="124"/>
      <c r="N32" s="1" t="s">
        <v>95</v>
      </c>
    </row>
    <row r="33" spans="1:52" ht="30" customHeight="1" x14ac:dyDescent="0.3">
      <c r="A33" s="8" t="s">
        <v>435</v>
      </c>
      <c r="B33" s="8" t="s">
        <v>436</v>
      </c>
      <c r="C33" s="8" t="s">
        <v>68</v>
      </c>
      <c r="D33" s="9">
        <v>95.76</v>
      </c>
      <c r="E33" s="13">
        <f>일위대가목록!E58</f>
        <v>1650</v>
      </c>
      <c r="F33" s="14">
        <f>TRUNC(E33*D33,1)</f>
        <v>158004</v>
      </c>
      <c r="G33" s="13">
        <f>일위대가목록!F58</f>
        <v>2231</v>
      </c>
      <c r="H33" s="14">
        <f>TRUNC(G33*D33,1)</f>
        <v>213640.5</v>
      </c>
      <c r="I33" s="13">
        <f>일위대가목록!G58</f>
        <v>0</v>
      </c>
      <c r="J33" s="14">
        <f>TRUNC(I33*D33,1)</f>
        <v>0</v>
      </c>
      <c r="K33" s="13">
        <f t="shared" ref="K33:L36" si="6">TRUNC(E33+G33+I33,1)</f>
        <v>3881</v>
      </c>
      <c r="L33" s="14">
        <f t="shared" si="6"/>
        <v>371644.5</v>
      </c>
      <c r="M33" s="8" t="s">
        <v>437</v>
      </c>
      <c r="N33" s="2" t="s">
        <v>95</v>
      </c>
      <c r="O33" s="2" t="s">
        <v>438</v>
      </c>
      <c r="P33" s="2" t="s">
        <v>63</v>
      </c>
      <c r="Q33" s="2" t="s">
        <v>64</v>
      </c>
      <c r="R33" s="2" t="s">
        <v>64</v>
      </c>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2" t="s">
        <v>52</v>
      </c>
      <c r="AW33" s="2" t="s">
        <v>451</v>
      </c>
      <c r="AX33" s="2" t="s">
        <v>52</v>
      </c>
      <c r="AY33" s="2" t="s">
        <v>52</v>
      </c>
      <c r="AZ33" s="2" t="s">
        <v>52</v>
      </c>
    </row>
    <row r="34" spans="1:52" ht="30" customHeight="1" x14ac:dyDescent="0.3">
      <c r="A34" s="8" t="s">
        <v>452</v>
      </c>
      <c r="B34" s="8" t="s">
        <v>453</v>
      </c>
      <c r="C34" s="8" t="s">
        <v>68</v>
      </c>
      <c r="D34" s="9">
        <v>32.159999999999997</v>
      </c>
      <c r="E34" s="13">
        <f>일위대가목록!E64</f>
        <v>4819</v>
      </c>
      <c r="F34" s="14">
        <f>TRUNC(E34*D34,1)</f>
        <v>154979</v>
      </c>
      <c r="G34" s="13">
        <f>일위대가목록!F64</f>
        <v>18140</v>
      </c>
      <c r="H34" s="14">
        <f>TRUNC(G34*D34,1)</f>
        <v>583382.4</v>
      </c>
      <c r="I34" s="13">
        <f>일위대가목록!G64</f>
        <v>362</v>
      </c>
      <c r="J34" s="14">
        <f>TRUNC(I34*D34,1)</f>
        <v>11641.9</v>
      </c>
      <c r="K34" s="13">
        <f t="shared" si="6"/>
        <v>23321</v>
      </c>
      <c r="L34" s="14">
        <f t="shared" si="6"/>
        <v>750003.3</v>
      </c>
      <c r="M34" s="8" t="s">
        <v>454</v>
      </c>
      <c r="N34" s="2" t="s">
        <v>95</v>
      </c>
      <c r="O34" s="2" t="s">
        <v>455</v>
      </c>
      <c r="P34" s="2" t="s">
        <v>63</v>
      </c>
      <c r="Q34" s="2" t="s">
        <v>64</v>
      </c>
      <c r="R34" s="2" t="s">
        <v>64</v>
      </c>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2" t="s">
        <v>52</v>
      </c>
      <c r="AW34" s="2" t="s">
        <v>456</v>
      </c>
      <c r="AX34" s="2" t="s">
        <v>52</v>
      </c>
      <c r="AY34" s="2" t="s">
        <v>52</v>
      </c>
      <c r="AZ34" s="2" t="s">
        <v>52</v>
      </c>
    </row>
    <row r="35" spans="1:52" ht="30" customHeight="1" x14ac:dyDescent="0.3">
      <c r="A35" s="8" t="s">
        <v>440</v>
      </c>
      <c r="B35" s="8" t="s">
        <v>441</v>
      </c>
      <c r="C35" s="8" t="s">
        <v>68</v>
      </c>
      <c r="D35" s="9">
        <v>58.99</v>
      </c>
      <c r="E35" s="13">
        <f>일위대가목록!E59</f>
        <v>4153</v>
      </c>
      <c r="F35" s="14">
        <f>TRUNC(E35*D35,1)</f>
        <v>244985.4</v>
      </c>
      <c r="G35" s="13">
        <f>일위대가목록!F59</f>
        <v>7012</v>
      </c>
      <c r="H35" s="14">
        <f>TRUNC(G35*D35,1)</f>
        <v>413637.8</v>
      </c>
      <c r="I35" s="13">
        <f>일위대가목록!G59</f>
        <v>0</v>
      </c>
      <c r="J35" s="14">
        <f>TRUNC(I35*D35,1)</f>
        <v>0</v>
      </c>
      <c r="K35" s="13">
        <f t="shared" si="6"/>
        <v>11165</v>
      </c>
      <c r="L35" s="14">
        <f t="shared" si="6"/>
        <v>658623.19999999995</v>
      </c>
      <c r="M35" s="8" t="s">
        <v>442</v>
      </c>
      <c r="N35" s="2" t="s">
        <v>95</v>
      </c>
      <c r="O35" s="2" t="s">
        <v>443</v>
      </c>
      <c r="P35" s="2" t="s">
        <v>63</v>
      </c>
      <c r="Q35" s="2" t="s">
        <v>64</v>
      </c>
      <c r="R35" s="2" t="s">
        <v>64</v>
      </c>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2" t="s">
        <v>52</v>
      </c>
      <c r="AW35" s="2" t="s">
        <v>457</v>
      </c>
      <c r="AX35" s="2" t="s">
        <v>52</v>
      </c>
      <c r="AY35" s="2" t="s">
        <v>52</v>
      </c>
      <c r="AZ35" s="2" t="s">
        <v>52</v>
      </c>
    </row>
    <row r="36" spans="1:52" ht="30" customHeight="1" x14ac:dyDescent="0.3">
      <c r="A36" s="8" t="s">
        <v>445</v>
      </c>
      <c r="B36" s="8" t="s">
        <v>446</v>
      </c>
      <c r="C36" s="8" t="s">
        <v>68</v>
      </c>
      <c r="D36" s="9">
        <v>58.99</v>
      </c>
      <c r="E36" s="13">
        <f>일위대가목록!E60</f>
        <v>1994</v>
      </c>
      <c r="F36" s="14">
        <f>TRUNC(E36*D36,1)</f>
        <v>117626</v>
      </c>
      <c r="G36" s="13">
        <f>일위대가목록!F60</f>
        <v>15695</v>
      </c>
      <c r="H36" s="14">
        <f>TRUNC(G36*D36,1)</f>
        <v>925848</v>
      </c>
      <c r="I36" s="13">
        <f>일위대가목록!G60</f>
        <v>0</v>
      </c>
      <c r="J36" s="14">
        <f>TRUNC(I36*D36,1)</f>
        <v>0</v>
      </c>
      <c r="K36" s="13">
        <f t="shared" si="6"/>
        <v>17689</v>
      </c>
      <c r="L36" s="14">
        <f t="shared" si="6"/>
        <v>1043474</v>
      </c>
      <c r="M36" s="8" t="s">
        <v>447</v>
      </c>
      <c r="N36" s="2" t="s">
        <v>95</v>
      </c>
      <c r="O36" s="2" t="s">
        <v>448</v>
      </c>
      <c r="P36" s="2" t="s">
        <v>63</v>
      </c>
      <c r="Q36" s="2" t="s">
        <v>64</v>
      </c>
      <c r="R36" s="2" t="s">
        <v>64</v>
      </c>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2" t="s">
        <v>52</v>
      </c>
      <c r="AW36" s="2" t="s">
        <v>458</v>
      </c>
      <c r="AX36" s="2" t="s">
        <v>52</v>
      </c>
      <c r="AY36" s="2" t="s">
        <v>52</v>
      </c>
      <c r="AZ36" s="2" t="s">
        <v>52</v>
      </c>
    </row>
    <row r="37" spans="1:52" ht="30" customHeight="1" x14ac:dyDescent="0.3">
      <c r="A37" s="8" t="s">
        <v>418</v>
      </c>
      <c r="B37" s="8" t="s">
        <v>52</v>
      </c>
      <c r="C37" s="8" t="s">
        <v>52</v>
      </c>
      <c r="D37" s="9"/>
      <c r="E37" s="13"/>
      <c r="F37" s="14">
        <f>TRUNC(SUMIF(N33:N36, N32, F33:F36),0)</f>
        <v>675594</v>
      </c>
      <c r="G37" s="13"/>
      <c r="H37" s="14">
        <f>TRUNC(SUMIF(N33:N36, N32, H33:H36),0)</f>
        <v>2136508</v>
      </c>
      <c r="I37" s="13"/>
      <c r="J37" s="14">
        <f>TRUNC(SUMIF(N33:N36, N32, J33:J36),0)</f>
        <v>11641</v>
      </c>
      <c r="K37" s="13"/>
      <c r="L37" s="14">
        <f>F37+H37+J37</f>
        <v>2823743</v>
      </c>
      <c r="M37" s="8" t="s">
        <v>52</v>
      </c>
      <c r="N37" s="2" t="s">
        <v>83</v>
      </c>
      <c r="O37" s="2" t="s">
        <v>83</v>
      </c>
      <c r="P37" s="2" t="s">
        <v>52</v>
      </c>
      <c r="Q37" s="2" t="s">
        <v>52</v>
      </c>
      <c r="R37" s="2" t="s">
        <v>52</v>
      </c>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2" t="s">
        <v>52</v>
      </c>
      <c r="AW37" s="2" t="s">
        <v>52</v>
      </c>
      <c r="AX37" s="2" t="s">
        <v>52</v>
      </c>
      <c r="AY37" s="2" t="s">
        <v>52</v>
      </c>
      <c r="AZ37" s="2" t="s">
        <v>52</v>
      </c>
    </row>
    <row r="38" spans="1:52" ht="30" customHeight="1" x14ac:dyDescent="0.3">
      <c r="A38" s="9"/>
      <c r="B38" s="9"/>
      <c r="C38" s="9"/>
      <c r="D38" s="9"/>
      <c r="E38" s="13"/>
      <c r="F38" s="14"/>
      <c r="G38" s="13"/>
      <c r="H38" s="14"/>
      <c r="I38" s="13"/>
      <c r="J38" s="14"/>
      <c r="K38" s="13"/>
      <c r="L38" s="14"/>
      <c r="M38" s="9"/>
    </row>
    <row r="39" spans="1:52" ht="30" customHeight="1" x14ac:dyDescent="0.3">
      <c r="A39" s="124" t="s">
        <v>459</v>
      </c>
      <c r="B39" s="124"/>
      <c r="C39" s="124"/>
      <c r="D39" s="124"/>
      <c r="E39" s="125"/>
      <c r="F39" s="126"/>
      <c r="G39" s="125"/>
      <c r="H39" s="126"/>
      <c r="I39" s="125"/>
      <c r="J39" s="126"/>
      <c r="K39" s="125"/>
      <c r="L39" s="126"/>
      <c r="M39" s="124"/>
      <c r="N39" s="1" t="s">
        <v>100</v>
      </c>
    </row>
    <row r="40" spans="1:52" ht="30" customHeight="1" x14ac:dyDescent="0.3">
      <c r="A40" s="8" t="s">
        <v>435</v>
      </c>
      <c r="B40" s="8" t="s">
        <v>436</v>
      </c>
      <c r="C40" s="8" t="s">
        <v>68</v>
      </c>
      <c r="D40" s="9">
        <v>23.38</v>
      </c>
      <c r="E40" s="13">
        <f>일위대가목록!E58</f>
        <v>1650</v>
      </c>
      <c r="F40" s="14">
        <f>TRUNC(E40*D40,1)</f>
        <v>38577</v>
      </c>
      <c r="G40" s="13">
        <f>일위대가목록!F58</f>
        <v>2231</v>
      </c>
      <c r="H40" s="14">
        <f>TRUNC(G40*D40,1)</f>
        <v>52160.7</v>
      </c>
      <c r="I40" s="13">
        <f>일위대가목록!G58</f>
        <v>0</v>
      </c>
      <c r="J40" s="14">
        <f>TRUNC(I40*D40,1)</f>
        <v>0</v>
      </c>
      <c r="K40" s="13">
        <f t="shared" ref="K40:L44" si="7">TRUNC(E40+G40+I40,1)</f>
        <v>3881</v>
      </c>
      <c r="L40" s="14">
        <f t="shared" si="7"/>
        <v>90737.7</v>
      </c>
      <c r="M40" s="8" t="s">
        <v>437</v>
      </c>
      <c r="N40" s="2" t="s">
        <v>100</v>
      </c>
      <c r="O40" s="2" t="s">
        <v>438</v>
      </c>
      <c r="P40" s="2" t="s">
        <v>63</v>
      </c>
      <c r="Q40" s="2" t="s">
        <v>64</v>
      </c>
      <c r="R40" s="2" t="s">
        <v>64</v>
      </c>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2" t="s">
        <v>52</v>
      </c>
      <c r="AW40" s="2" t="s">
        <v>460</v>
      </c>
      <c r="AX40" s="2" t="s">
        <v>52</v>
      </c>
      <c r="AY40" s="2" t="s">
        <v>52</v>
      </c>
      <c r="AZ40" s="2" t="s">
        <v>52</v>
      </c>
    </row>
    <row r="41" spans="1:52" ht="30" customHeight="1" x14ac:dyDescent="0.3">
      <c r="A41" s="8" t="s">
        <v>440</v>
      </c>
      <c r="B41" s="8" t="s">
        <v>441</v>
      </c>
      <c r="C41" s="8" t="s">
        <v>68</v>
      </c>
      <c r="D41" s="9">
        <v>15.32</v>
      </c>
      <c r="E41" s="13">
        <f>일위대가목록!E59</f>
        <v>4153</v>
      </c>
      <c r="F41" s="14">
        <f>TRUNC(E41*D41,1)</f>
        <v>63623.9</v>
      </c>
      <c r="G41" s="13">
        <f>일위대가목록!F59</f>
        <v>7012</v>
      </c>
      <c r="H41" s="14">
        <f>TRUNC(G41*D41,1)</f>
        <v>107423.8</v>
      </c>
      <c r="I41" s="13">
        <f>일위대가목록!G59</f>
        <v>0</v>
      </c>
      <c r="J41" s="14">
        <f>TRUNC(I41*D41,1)</f>
        <v>0</v>
      </c>
      <c r="K41" s="13">
        <f t="shared" si="7"/>
        <v>11165</v>
      </c>
      <c r="L41" s="14">
        <f t="shared" si="7"/>
        <v>171047.7</v>
      </c>
      <c r="M41" s="8" t="s">
        <v>442</v>
      </c>
      <c r="N41" s="2" t="s">
        <v>100</v>
      </c>
      <c r="O41" s="2" t="s">
        <v>443</v>
      </c>
      <c r="P41" s="2" t="s">
        <v>63</v>
      </c>
      <c r="Q41" s="2" t="s">
        <v>64</v>
      </c>
      <c r="R41" s="2" t="s">
        <v>64</v>
      </c>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2" t="s">
        <v>52</v>
      </c>
      <c r="AW41" s="2" t="s">
        <v>461</v>
      </c>
      <c r="AX41" s="2" t="s">
        <v>52</v>
      </c>
      <c r="AY41" s="2" t="s">
        <v>52</v>
      </c>
      <c r="AZ41" s="2" t="s">
        <v>52</v>
      </c>
    </row>
    <row r="42" spans="1:52" ht="30" customHeight="1" x14ac:dyDescent="0.3">
      <c r="A42" s="8" t="s">
        <v>445</v>
      </c>
      <c r="B42" s="8" t="s">
        <v>446</v>
      </c>
      <c r="C42" s="8" t="s">
        <v>68</v>
      </c>
      <c r="D42" s="9">
        <v>15.32</v>
      </c>
      <c r="E42" s="13">
        <f>일위대가목록!E60</f>
        <v>1994</v>
      </c>
      <c r="F42" s="14">
        <f>TRUNC(E42*D42,1)</f>
        <v>30548</v>
      </c>
      <c r="G42" s="13">
        <f>일위대가목록!F60</f>
        <v>15695</v>
      </c>
      <c r="H42" s="14">
        <f>TRUNC(G42*D42,1)</f>
        <v>240447.4</v>
      </c>
      <c r="I42" s="13">
        <f>일위대가목록!G60</f>
        <v>0</v>
      </c>
      <c r="J42" s="14">
        <f>TRUNC(I42*D42,1)</f>
        <v>0</v>
      </c>
      <c r="K42" s="13">
        <f t="shared" si="7"/>
        <v>17689</v>
      </c>
      <c r="L42" s="14">
        <f t="shared" si="7"/>
        <v>270995.40000000002</v>
      </c>
      <c r="M42" s="8" t="s">
        <v>447</v>
      </c>
      <c r="N42" s="2" t="s">
        <v>100</v>
      </c>
      <c r="O42" s="2" t="s">
        <v>448</v>
      </c>
      <c r="P42" s="2" t="s">
        <v>63</v>
      </c>
      <c r="Q42" s="2" t="s">
        <v>64</v>
      </c>
      <c r="R42" s="2" t="s">
        <v>64</v>
      </c>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2" t="s">
        <v>52</v>
      </c>
      <c r="AW42" s="2" t="s">
        <v>462</v>
      </c>
      <c r="AX42" s="2" t="s">
        <v>52</v>
      </c>
      <c r="AY42" s="2" t="s">
        <v>52</v>
      </c>
      <c r="AZ42" s="2" t="s">
        <v>52</v>
      </c>
    </row>
    <row r="43" spans="1:52" ht="30" customHeight="1" x14ac:dyDescent="0.3">
      <c r="A43" s="8" t="s">
        <v>452</v>
      </c>
      <c r="B43" s="8" t="s">
        <v>463</v>
      </c>
      <c r="C43" s="8" t="s">
        <v>68</v>
      </c>
      <c r="D43" s="9">
        <v>12.6</v>
      </c>
      <c r="E43" s="13">
        <f>일위대가목록!E66</f>
        <v>5838</v>
      </c>
      <c r="F43" s="14">
        <f>TRUNC(E43*D43,1)</f>
        <v>73558.8</v>
      </c>
      <c r="G43" s="13">
        <f>일위대가목록!F66</f>
        <v>18140</v>
      </c>
      <c r="H43" s="14">
        <f>TRUNC(G43*D43,1)</f>
        <v>228564</v>
      </c>
      <c r="I43" s="13">
        <f>일위대가목록!G66</f>
        <v>362</v>
      </c>
      <c r="J43" s="14">
        <f>TRUNC(I43*D43,1)</f>
        <v>4561.2</v>
      </c>
      <c r="K43" s="13">
        <f t="shared" si="7"/>
        <v>24340</v>
      </c>
      <c r="L43" s="14">
        <f t="shared" si="7"/>
        <v>306684</v>
      </c>
      <c r="M43" s="8" t="s">
        <v>464</v>
      </c>
      <c r="N43" s="2" t="s">
        <v>100</v>
      </c>
      <c r="O43" s="2" t="s">
        <v>465</v>
      </c>
      <c r="P43" s="2" t="s">
        <v>63</v>
      </c>
      <c r="Q43" s="2" t="s">
        <v>64</v>
      </c>
      <c r="R43" s="2" t="s">
        <v>64</v>
      </c>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2" t="s">
        <v>52</v>
      </c>
      <c r="AW43" s="2" t="s">
        <v>466</v>
      </c>
      <c r="AX43" s="2" t="s">
        <v>52</v>
      </c>
      <c r="AY43" s="2" t="s">
        <v>52</v>
      </c>
      <c r="AZ43" s="2" t="s">
        <v>52</v>
      </c>
    </row>
    <row r="44" spans="1:52" ht="30" customHeight="1" x14ac:dyDescent="0.3">
      <c r="A44" s="8" t="s">
        <v>445</v>
      </c>
      <c r="B44" s="8" t="s">
        <v>446</v>
      </c>
      <c r="C44" s="8" t="s">
        <v>68</v>
      </c>
      <c r="D44" s="9">
        <v>12.6</v>
      </c>
      <c r="E44" s="13">
        <f>일위대가목록!E60</f>
        <v>1994</v>
      </c>
      <c r="F44" s="14">
        <f>TRUNC(E44*D44,1)</f>
        <v>25124.400000000001</v>
      </c>
      <c r="G44" s="13">
        <f>일위대가목록!F60</f>
        <v>15695</v>
      </c>
      <c r="H44" s="14">
        <f>TRUNC(G44*D44,1)</f>
        <v>197757</v>
      </c>
      <c r="I44" s="13">
        <f>일위대가목록!G60</f>
        <v>0</v>
      </c>
      <c r="J44" s="14">
        <f>TRUNC(I44*D44,1)</f>
        <v>0</v>
      </c>
      <c r="K44" s="13">
        <f t="shared" si="7"/>
        <v>17689</v>
      </c>
      <c r="L44" s="14">
        <f t="shared" si="7"/>
        <v>222881.4</v>
      </c>
      <c r="M44" s="8" t="s">
        <v>447</v>
      </c>
      <c r="N44" s="2" t="s">
        <v>100</v>
      </c>
      <c r="O44" s="2" t="s">
        <v>448</v>
      </c>
      <c r="P44" s="2" t="s">
        <v>63</v>
      </c>
      <c r="Q44" s="2" t="s">
        <v>64</v>
      </c>
      <c r="R44" s="2" t="s">
        <v>64</v>
      </c>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2" t="s">
        <v>52</v>
      </c>
      <c r="AW44" s="2" t="s">
        <v>462</v>
      </c>
      <c r="AX44" s="2" t="s">
        <v>52</v>
      </c>
      <c r="AY44" s="2" t="s">
        <v>52</v>
      </c>
      <c r="AZ44" s="2" t="s">
        <v>52</v>
      </c>
    </row>
    <row r="45" spans="1:52" ht="30" customHeight="1" x14ac:dyDescent="0.3">
      <c r="A45" s="8" t="s">
        <v>418</v>
      </c>
      <c r="B45" s="8" t="s">
        <v>52</v>
      </c>
      <c r="C45" s="8" t="s">
        <v>52</v>
      </c>
      <c r="D45" s="9"/>
      <c r="E45" s="13"/>
      <c r="F45" s="14">
        <f>TRUNC(SUMIF(N40:N44, N39, F40:F44),0)</f>
        <v>231432</v>
      </c>
      <c r="G45" s="13"/>
      <c r="H45" s="14">
        <f>TRUNC(SUMIF(N40:N44, N39, H40:H44),0)</f>
        <v>826352</v>
      </c>
      <c r="I45" s="13"/>
      <c r="J45" s="14">
        <f>TRUNC(SUMIF(N40:N44, N39, J40:J44),0)</f>
        <v>4561</v>
      </c>
      <c r="K45" s="13"/>
      <c r="L45" s="14">
        <f>F45+H45+J45</f>
        <v>1062345</v>
      </c>
      <c r="M45" s="8" t="s">
        <v>52</v>
      </c>
      <c r="N45" s="2" t="s">
        <v>83</v>
      </c>
      <c r="O45" s="2" t="s">
        <v>83</v>
      </c>
      <c r="P45" s="2" t="s">
        <v>52</v>
      </c>
      <c r="Q45" s="2" t="s">
        <v>52</v>
      </c>
      <c r="R45" s="2" t="s">
        <v>52</v>
      </c>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2" t="s">
        <v>52</v>
      </c>
      <c r="AW45" s="2" t="s">
        <v>52</v>
      </c>
      <c r="AX45" s="2" t="s">
        <v>52</v>
      </c>
      <c r="AY45" s="2" t="s">
        <v>52</v>
      </c>
      <c r="AZ45" s="2" t="s">
        <v>52</v>
      </c>
    </row>
    <row r="46" spans="1:52" ht="30" customHeight="1" x14ac:dyDescent="0.3">
      <c r="A46" s="9"/>
      <c r="B46" s="9"/>
      <c r="C46" s="9"/>
      <c r="D46" s="9"/>
      <c r="E46" s="13"/>
      <c r="F46" s="14"/>
      <c r="G46" s="13"/>
      <c r="H46" s="14"/>
      <c r="I46" s="13"/>
      <c r="J46" s="14"/>
      <c r="K46" s="13"/>
      <c r="L46" s="14"/>
      <c r="M46" s="9"/>
    </row>
    <row r="47" spans="1:52" ht="30" customHeight="1" x14ac:dyDescent="0.3">
      <c r="A47" s="124" t="s">
        <v>467</v>
      </c>
      <c r="B47" s="124"/>
      <c r="C47" s="124"/>
      <c r="D47" s="124"/>
      <c r="E47" s="125"/>
      <c r="F47" s="126"/>
      <c r="G47" s="125"/>
      <c r="H47" s="126"/>
      <c r="I47" s="125"/>
      <c r="J47" s="126"/>
      <c r="K47" s="125"/>
      <c r="L47" s="126"/>
      <c r="M47" s="124"/>
      <c r="N47" s="1" t="s">
        <v>105</v>
      </c>
    </row>
    <row r="48" spans="1:52" ht="30" customHeight="1" x14ac:dyDescent="0.3">
      <c r="A48" s="8" t="s">
        <v>468</v>
      </c>
      <c r="B48" s="8" t="s">
        <v>469</v>
      </c>
      <c r="C48" s="8" t="s">
        <v>68</v>
      </c>
      <c r="D48" s="9">
        <v>9</v>
      </c>
      <c r="E48" s="13">
        <f>단가대비표!O13</f>
        <v>43200</v>
      </c>
      <c r="F48" s="14">
        <f>TRUNC(E48*D48,1)</f>
        <v>388800</v>
      </c>
      <c r="G48" s="13">
        <f>단가대비표!P13</f>
        <v>0</v>
      </c>
      <c r="H48" s="14">
        <f>TRUNC(G48*D48,1)</f>
        <v>0</v>
      </c>
      <c r="I48" s="13">
        <f>단가대비표!V13</f>
        <v>0</v>
      </c>
      <c r="J48" s="14">
        <f>TRUNC(I48*D48,1)</f>
        <v>0</v>
      </c>
      <c r="K48" s="13">
        <f t="shared" ref="K48:L51" si="8">TRUNC(E48+G48+I48,1)</f>
        <v>43200</v>
      </c>
      <c r="L48" s="14">
        <f t="shared" si="8"/>
        <v>388800</v>
      </c>
      <c r="M48" s="8" t="s">
        <v>470</v>
      </c>
      <c r="N48" s="2" t="s">
        <v>105</v>
      </c>
      <c r="O48" s="2" t="s">
        <v>471</v>
      </c>
      <c r="P48" s="2" t="s">
        <v>64</v>
      </c>
      <c r="Q48" s="2" t="s">
        <v>64</v>
      </c>
      <c r="R48" s="2" t="s">
        <v>63</v>
      </c>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2" t="s">
        <v>52</v>
      </c>
      <c r="AW48" s="2" t="s">
        <v>472</v>
      </c>
      <c r="AX48" s="2" t="s">
        <v>52</v>
      </c>
      <c r="AY48" s="2" t="s">
        <v>52</v>
      </c>
      <c r="AZ48" s="2" t="s">
        <v>52</v>
      </c>
    </row>
    <row r="49" spans="1:52" ht="30" customHeight="1" x14ac:dyDescent="0.3">
      <c r="A49" s="8" t="s">
        <v>473</v>
      </c>
      <c r="B49" s="8" t="s">
        <v>474</v>
      </c>
      <c r="C49" s="8" t="s">
        <v>68</v>
      </c>
      <c r="D49" s="9">
        <v>9</v>
      </c>
      <c r="E49" s="13">
        <f>일위대가목록!E67</f>
        <v>0</v>
      </c>
      <c r="F49" s="14">
        <f>TRUNC(E49*D49,1)</f>
        <v>0</v>
      </c>
      <c r="G49" s="13">
        <f>일위대가목록!F67</f>
        <v>33564</v>
      </c>
      <c r="H49" s="14">
        <f>TRUNC(G49*D49,1)</f>
        <v>302076</v>
      </c>
      <c r="I49" s="13">
        <f>일위대가목록!G67</f>
        <v>0</v>
      </c>
      <c r="J49" s="14">
        <f>TRUNC(I49*D49,1)</f>
        <v>0</v>
      </c>
      <c r="K49" s="13">
        <f t="shared" si="8"/>
        <v>33564</v>
      </c>
      <c r="L49" s="14">
        <f t="shared" si="8"/>
        <v>302076</v>
      </c>
      <c r="M49" s="8" t="s">
        <v>475</v>
      </c>
      <c r="N49" s="2" t="s">
        <v>105</v>
      </c>
      <c r="O49" s="2" t="s">
        <v>476</v>
      </c>
      <c r="P49" s="2" t="s">
        <v>63</v>
      </c>
      <c r="Q49" s="2" t="s">
        <v>64</v>
      </c>
      <c r="R49" s="2" t="s">
        <v>64</v>
      </c>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2" t="s">
        <v>52</v>
      </c>
      <c r="AW49" s="2" t="s">
        <v>477</v>
      </c>
      <c r="AX49" s="2" t="s">
        <v>52</v>
      </c>
      <c r="AY49" s="2" t="s">
        <v>52</v>
      </c>
      <c r="AZ49" s="2" t="s">
        <v>52</v>
      </c>
    </row>
    <row r="50" spans="1:52" ht="30" customHeight="1" x14ac:dyDescent="0.3">
      <c r="A50" s="8" t="s">
        <v>478</v>
      </c>
      <c r="B50" s="8" t="s">
        <v>479</v>
      </c>
      <c r="C50" s="8" t="s">
        <v>244</v>
      </c>
      <c r="D50" s="9">
        <v>24.4</v>
      </c>
      <c r="E50" s="13">
        <f>일위대가목록!E68</f>
        <v>376</v>
      </c>
      <c r="F50" s="14">
        <f>TRUNC(E50*D50,1)</f>
        <v>9174.4</v>
      </c>
      <c r="G50" s="13">
        <f>일위대가목록!F68</f>
        <v>0</v>
      </c>
      <c r="H50" s="14">
        <f>TRUNC(G50*D50,1)</f>
        <v>0</v>
      </c>
      <c r="I50" s="13">
        <f>일위대가목록!G68</f>
        <v>0</v>
      </c>
      <c r="J50" s="14">
        <f>TRUNC(I50*D50,1)</f>
        <v>0</v>
      </c>
      <c r="K50" s="13">
        <f t="shared" si="8"/>
        <v>376</v>
      </c>
      <c r="L50" s="14">
        <f t="shared" si="8"/>
        <v>9174.4</v>
      </c>
      <c r="M50" s="8" t="s">
        <v>480</v>
      </c>
      <c r="N50" s="2" t="s">
        <v>105</v>
      </c>
      <c r="O50" s="2" t="s">
        <v>481</v>
      </c>
      <c r="P50" s="2" t="s">
        <v>63</v>
      </c>
      <c r="Q50" s="2" t="s">
        <v>64</v>
      </c>
      <c r="R50" s="2" t="s">
        <v>64</v>
      </c>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2" t="s">
        <v>52</v>
      </c>
      <c r="AW50" s="2" t="s">
        <v>482</v>
      </c>
      <c r="AX50" s="2" t="s">
        <v>52</v>
      </c>
      <c r="AY50" s="2" t="s">
        <v>52</v>
      </c>
      <c r="AZ50" s="2" t="s">
        <v>52</v>
      </c>
    </row>
    <row r="51" spans="1:52" ht="30" customHeight="1" x14ac:dyDescent="0.3">
      <c r="A51" s="8" t="s">
        <v>483</v>
      </c>
      <c r="B51" s="8" t="s">
        <v>484</v>
      </c>
      <c r="C51" s="8" t="s">
        <v>244</v>
      </c>
      <c r="D51" s="9">
        <v>5</v>
      </c>
      <c r="E51" s="13">
        <f>일위대가목록!E69</f>
        <v>5184</v>
      </c>
      <c r="F51" s="14">
        <f>TRUNC(E51*D51,1)</f>
        <v>25920</v>
      </c>
      <c r="G51" s="13">
        <f>일위대가목록!F69</f>
        <v>0</v>
      </c>
      <c r="H51" s="14">
        <f>TRUNC(G51*D51,1)</f>
        <v>0</v>
      </c>
      <c r="I51" s="13">
        <f>일위대가목록!G69</f>
        <v>0</v>
      </c>
      <c r="J51" s="14">
        <f>TRUNC(I51*D51,1)</f>
        <v>0</v>
      </c>
      <c r="K51" s="13">
        <f t="shared" si="8"/>
        <v>5184</v>
      </c>
      <c r="L51" s="14">
        <f t="shared" si="8"/>
        <v>25920</v>
      </c>
      <c r="M51" s="8" t="s">
        <v>485</v>
      </c>
      <c r="N51" s="2" t="s">
        <v>105</v>
      </c>
      <c r="O51" s="2" t="s">
        <v>486</v>
      </c>
      <c r="P51" s="2" t="s">
        <v>63</v>
      </c>
      <c r="Q51" s="2" t="s">
        <v>64</v>
      </c>
      <c r="R51" s="2" t="s">
        <v>64</v>
      </c>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2" t="s">
        <v>52</v>
      </c>
      <c r="AW51" s="2" t="s">
        <v>487</v>
      </c>
      <c r="AX51" s="2" t="s">
        <v>52</v>
      </c>
      <c r="AY51" s="2" t="s">
        <v>52</v>
      </c>
      <c r="AZ51" s="2" t="s">
        <v>52</v>
      </c>
    </row>
    <row r="52" spans="1:52" ht="30" customHeight="1" x14ac:dyDescent="0.3">
      <c r="A52" s="8" t="s">
        <v>418</v>
      </c>
      <c r="B52" s="8" t="s">
        <v>52</v>
      </c>
      <c r="C52" s="8" t="s">
        <v>52</v>
      </c>
      <c r="D52" s="9"/>
      <c r="E52" s="13"/>
      <c r="F52" s="14">
        <f>TRUNC(SUMIF(N48:N51, N47, F48:F51),0)</f>
        <v>423894</v>
      </c>
      <c r="G52" s="13"/>
      <c r="H52" s="14">
        <f>TRUNC(SUMIF(N48:N51, N47, H48:H51),0)</f>
        <v>302076</v>
      </c>
      <c r="I52" s="13"/>
      <c r="J52" s="14">
        <f>TRUNC(SUMIF(N48:N51, N47, J48:J51),0)</f>
        <v>0</v>
      </c>
      <c r="K52" s="13"/>
      <c r="L52" s="14">
        <f>F52+H52+J52</f>
        <v>725970</v>
      </c>
      <c r="M52" s="8" t="s">
        <v>52</v>
      </c>
      <c r="N52" s="2" t="s">
        <v>83</v>
      </c>
      <c r="O52" s="2" t="s">
        <v>83</v>
      </c>
      <c r="P52" s="2" t="s">
        <v>52</v>
      </c>
      <c r="Q52" s="2" t="s">
        <v>52</v>
      </c>
      <c r="R52" s="2" t="s">
        <v>52</v>
      </c>
      <c r="S52" s="3"/>
      <c r="T52" s="3"/>
      <c r="U52" s="3"/>
      <c r="V52" s="3"/>
      <c r="W52" s="3"/>
      <c r="X52" s="3"/>
      <c r="Y52" s="3"/>
      <c r="Z52" s="3"/>
      <c r="AA52" s="3"/>
      <c r="AB52" s="3"/>
      <c r="AC52" s="3"/>
      <c r="AD52" s="3"/>
      <c r="AE52" s="3"/>
      <c r="AF52" s="3"/>
      <c r="AG52" s="3"/>
      <c r="AH52" s="3"/>
      <c r="AI52" s="3"/>
      <c r="AJ52" s="3"/>
      <c r="AK52" s="3"/>
      <c r="AL52" s="3"/>
      <c r="AM52" s="3"/>
      <c r="AN52" s="3"/>
      <c r="AO52" s="3"/>
      <c r="AP52" s="3"/>
      <c r="AQ52" s="3"/>
      <c r="AR52" s="3"/>
      <c r="AS52" s="3"/>
      <c r="AT52" s="3"/>
      <c r="AU52" s="3"/>
      <c r="AV52" s="2" t="s">
        <v>52</v>
      </c>
      <c r="AW52" s="2" t="s">
        <v>52</v>
      </c>
      <c r="AX52" s="2" t="s">
        <v>52</v>
      </c>
      <c r="AY52" s="2" t="s">
        <v>52</v>
      </c>
      <c r="AZ52" s="2" t="s">
        <v>52</v>
      </c>
    </row>
    <row r="53" spans="1:52" ht="30" customHeight="1" x14ac:dyDescent="0.3">
      <c r="A53" s="9"/>
      <c r="B53" s="9"/>
      <c r="C53" s="9"/>
      <c r="D53" s="9"/>
      <c r="E53" s="13"/>
      <c r="F53" s="14"/>
      <c r="G53" s="13"/>
      <c r="H53" s="14"/>
      <c r="I53" s="13"/>
      <c r="J53" s="14"/>
      <c r="K53" s="13"/>
      <c r="L53" s="14"/>
      <c r="M53" s="9"/>
    </row>
    <row r="54" spans="1:52" ht="30" customHeight="1" x14ac:dyDescent="0.3">
      <c r="A54" s="124" t="s">
        <v>488</v>
      </c>
      <c r="B54" s="124"/>
      <c r="C54" s="124"/>
      <c r="D54" s="124"/>
      <c r="E54" s="125"/>
      <c r="F54" s="126"/>
      <c r="G54" s="125"/>
      <c r="H54" s="126"/>
      <c r="I54" s="125"/>
      <c r="J54" s="126"/>
      <c r="K54" s="125"/>
      <c r="L54" s="126"/>
      <c r="M54" s="124"/>
      <c r="N54" s="1" t="s">
        <v>109</v>
      </c>
    </row>
    <row r="55" spans="1:52" ht="30" customHeight="1" x14ac:dyDescent="0.3">
      <c r="A55" s="8" t="s">
        <v>421</v>
      </c>
      <c r="B55" s="8" t="s">
        <v>422</v>
      </c>
      <c r="C55" s="8" t="s">
        <v>423</v>
      </c>
      <c r="D55" s="9">
        <v>0.36</v>
      </c>
      <c r="E55" s="13">
        <f>단가대비표!O33</f>
        <v>0</v>
      </c>
      <c r="F55" s="14">
        <f>TRUNC(E55*D55,1)</f>
        <v>0</v>
      </c>
      <c r="G55" s="13">
        <f>단가대비표!P33</f>
        <v>167081</v>
      </c>
      <c r="H55" s="14">
        <f>TRUNC(G55*D55,1)</f>
        <v>60149.1</v>
      </c>
      <c r="I55" s="13">
        <f>단가대비표!V33</f>
        <v>0</v>
      </c>
      <c r="J55" s="14">
        <f>TRUNC(I55*D55,1)</f>
        <v>0</v>
      </c>
      <c r="K55" s="13">
        <f>TRUNC(E55+G55+I55,1)</f>
        <v>167081</v>
      </c>
      <c r="L55" s="14">
        <f>TRUNC(F55+H55+J55,1)</f>
        <v>60149.1</v>
      </c>
      <c r="M55" s="8" t="s">
        <v>424</v>
      </c>
      <c r="N55" s="2" t="s">
        <v>109</v>
      </c>
      <c r="O55" s="2" t="s">
        <v>425</v>
      </c>
      <c r="P55" s="2" t="s">
        <v>64</v>
      </c>
      <c r="Q55" s="2" t="s">
        <v>64</v>
      </c>
      <c r="R55" s="2" t="s">
        <v>63</v>
      </c>
      <c r="S55" s="3"/>
      <c r="T55" s="3"/>
      <c r="U55" s="3"/>
      <c r="V55" s="3"/>
      <c r="W55" s="3"/>
      <c r="X55" s="3"/>
      <c r="Y55" s="3"/>
      <c r="Z55" s="3"/>
      <c r="AA55" s="3"/>
      <c r="AB55" s="3"/>
      <c r="AC55" s="3"/>
      <c r="AD55" s="3"/>
      <c r="AE55" s="3"/>
      <c r="AF55" s="3"/>
      <c r="AG55" s="3"/>
      <c r="AH55" s="3"/>
      <c r="AI55" s="3"/>
      <c r="AJ55" s="3"/>
      <c r="AK55" s="3"/>
      <c r="AL55" s="3"/>
      <c r="AM55" s="3"/>
      <c r="AN55" s="3"/>
      <c r="AO55" s="3"/>
      <c r="AP55" s="3"/>
      <c r="AQ55" s="3"/>
      <c r="AR55" s="3"/>
      <c r="AS55" s="3"/>
      <c r="AT55" s="3"/>
      <c r="AU55" s="3"/>
      <c r="AV55" s="2" t="s">
        <v>52</v>
      </c>
      <c r="AW55" s="2" t="s">
        <v>489</v>
      </c>
      <c r="AX55" s="2" t="s">
        <v>52</v>
      </c>
      <c r="AY55" s="2" t="s">
        <v>52</v>
      </c>
      <c r="AZ55" s="2" t="s">
        <v>52</v>
      </c>
    </row>
    <row r="56" spans="1:52" ht="30" customHeight="1" x14ac:dyDescent="0.3">
      <c r="A56" s="8" t="s">
        <v>418</v>
      </c>
      <c r="B56" s="8" t="s">
        <v>52</v>
      </c>
      <c r="C56" s="8" t="s">
        <v>52</v>
      </c>
      <c r="D56" s="9"/>
      <c r="E56" s="13"/>
      <c r="F56" s="14">
        <f>TRUNC(SUMIF(N55:N55, N54, F55:F55),0)</f>
        <v>0</v>
      </c>
      <c r="G56" s="13"/>
      <c r="H56" s="14">
        <f>TRUNC(SUMIF(N55:N55, N54, H55:H55),0)</f>
        <v>60149</v>
      </c>
      <c r="I56" s="13"/>
      <c r="J56" s="14">
        <f>TRUNC(SUMIF(N55:N55, N54, J55:J55),0)</f>
        <v>0</v>
      </c>
      <c r="K56" s="13"/>
      <c r="L56" s="14">
        <f>F56+H56+J56</f>
        <v>60149</v>
      </c>
      <c r="M56" s="8" t="s">
        <v>52</v>
      </c>
      <c r="N56" s="2" t="s">
        <v>83</v>
      </c>
      <c r="O56" s="2" t="s">
        <v>83</v>
      </c>
      <c r="P56" s="2" t="s">
        <v>52</v>
      </c>
      <c r="Q56" s="2" t="s">
        <v>52</v>
      </c>
      <c r="R56" s="2" t="s">
        <v>52</v>
      </c>
      <c r="S56" s="3"/>
      <c r="T56" s="3"/>
      <c r="U56" s="3"/>
      <c r="V56" s="3"/>
      <c r="W56" s="3"/>
      <c r="X56" s="3"/>
      <c r="Y56" s="3"/>
      <c r="Z56" s="3"/>
      <c r="AA56" s="3"/>
      <c r="AB56" s="3"/>
      <c r="AC56" s="3"/>
      <c r="AD56" s="3"/>
      <c r="AE56" s="3"/>
      <c r="AF56" s="3"/>
      <c r="AG56" s="3"/>
      <c r="AH56" s="3"/>
      <c r="AI56" s="3"/>
      <c r="AJ56" s="3"/>
      <c r="AK56" s="3"/>
      <c r="AL56" s="3"/>
      <c r="AM56" s="3"/>
      <c r="AN56" s="3"/>
      <c r="AO56" s="3"/>
      <c r="AP56" s="3"/>
      <c r="AQ56" s="3"/>
      <c r="AR56" s="3"/>
      <c r="AS56" s="3"/>
      <c r="AT56" s="3"/>
      <c r="AU56" s="3"/>
      <c r="AV56" s="2" t="s">
        <v>52</v>
      </c>
      <c r="AW56" s="2" t="s">
        <v>52</v>
      </c>
      <c r="AX56" s="2" t="s">
        <v>52</v>
      </c>
      <c r="AY56" s="2" t="s">
        <v>52</v>
      </c>
      <c r="AZ56" s="2" t="s">
        <v>52</v>
      </c>
    </row>
    <row r="57" spans="1:52" ht="30" customHeight="1" x14ac:dyDescent="0.3">
      <c r="A57" s="9"/>
      <c r="B57" s="9"/>
      <c r="C57" s="9"/>
      <c r="D57" s="9"/>
      <c r="E57" s="13"/>
      <c r="F57" s="14"/>
      <c r="G57" s="13"/>
      <c r="H57" s="14"/>
      <c r="I57" s="13"/>
      <c r="J57" s="14"/>
      <c r="K57" s="13"/>
      <c r="L57" s="14"/>
      <c r="M57" s="9"/>
    </row>
    <row r="58" spans="1:52" ht="30" customHeight="1" x14ac:dyDescent="0.3">
      <c r="A58" s="124" t="s">
        <v>490</v>
      </c>
      <c r="B58" s="124"/>
      <c r="C58" s="124"/>
      <c r="D58" s="124"/>
      <c r="E58" s="125"/>
      <c r="F58" s="126"/>
      <c r="G58" s="125"/>
      <c r="H58" s="126"/>
      <c r="I58" s="125"/>
      <c r="J58" s="126"/>
      <c r="K58" s="125"/>
      <c r="L58" s="126"/>
      <c r="M58" s="124"/>
      <c r="N58" s="1" t="s">
        <v>114</v>
      </c>
    </row>
    <row r="59" spans="1:52" ht="30" customHeight="1" x14ac:dyDescent="0.3">
      <c r="A59" s="8" t="s">
        <v>435</v>
      </c>
      <c r="B59" s="8" t="s">
        <v>436</v>
      </c>
      <c r="C59" s="8" t="s">
        <v>68</v>
      </c>
      <c r="D59" s="9">
        <v>156.636</v>
      </c>
      <c r="E59" s="13">
        <f>일위대가목록!E58</f>
        <v>1650</v>
      </c>
      <c r="F59" s="14">
        <f>TRUNC(E59*D59,1)</f>
        <v>258449.4</v>
      </c>
      <c r="G59" s="13">
        <f>일위대가목록!F58</f>
        <v>2231</v>
      </c>
      <c r="H59" s="14">
        <f>TRUNC(G59*D59,1)</f>
        <v>349454.9</v>
      </c>
      <c r="I59" s="13">
        <f>일위대가목록!G58</f>
        <v>0</v>
      </c>
      <c r="J59" s="14">
        <f>TRUNC(I59*D59,1)</f>
        <v>0</v>
      </c>
      <c r="K59" s="13">
        <f t="shared" ref="K59:L62" si="9">TRUNC(E59+G59+I59,1)</f>
        <v>3881</v>
      </c>
      <c r="L59" s="14">
        <f t="shared" si="9"/>
        <v>607904.30000000005</v>
      </c>
      <c r="M59" s="8" t="s">
        <v>437</v>
      </c>
      <c r="N59" s="2" t="s">
        <v>114</v>
      </c>
      <c r="O59" s="2" t="s">
        <v>438</v>
      </c>
      <c r="P59" s="2" t="s">
        <v>63</v>
      </c>
      <c r="Q59" s="2" t="s">
        <v>64</v>
      </c>
      <c r="R59" s="2" t="s">
        <v>64</v>
      </c>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2" t="s">
        <v>52</v>
      </c>
      <c r="AW59" s="2" t="s">
        <v>491</v>
      </c>
      <c r="AX59" s="2" t="s">
        <v>52</v>
      </c>
      <c r="AY59" s="2" t="s">
        <v>52</v>
      </c>
      <c r="AZ59" s="2" t="s">
        <v>52</v>
      </c>
    </row>
    <row r="60" spans="1:52" ht="30" customHeight="1" x14ac:dyDescent="0.3">
      <c r="A60" s="8" t="s">
        <v>452</v>
      </c>
      <c r="B60" s="8" t="s">
        <v>453</v>
      </c>
      <c r="C60" s="8" t="s">
        <v>68</v>
      </c>
      <c r="D60" s="9">
        <v>27.67</v>
      </c>
      <c r="E60" s="13">
        <f>일위대가목록!E64</f>
        <v>4819</v>
      </c>
      <c r="F60" s="14">
        <f>TRUNC(E60*D60,1)</f>
        <v>133341.70000000001</v>
      </c>
      <c r="G60" s="13">
        <f>일위대가목록!F64</f>
        <v>18140</v>
      </c>
      <c r="H60" s="14">
        <f>TRUNC(G60*D60,1)</f>
        <v>501933.8</v>
      </c>
      <c r="I60" s="13">
        <f>일위대가목록!G64</f>
        <v>362</v>
      </c>
      <c r="J60" s="14">
        <f>TRUNC(I60*D60,1)</f>
        <v>10016.5</v>
      </c>
      <c r="K60" s="13">
        <f t="shared" si="9"/>
        <v>23321</v>
      </c>
      <c r="L60" s="14">
        <f t="shared" si="9"/>
        <v>645292</v>
      </c>
      <c r="M60" s="8" t="s">
        <v>454</v>
      </c>
      <c r="N60" s="2" t="s">
        <v>114</v>
      </c>
      <c r="O60" s="2" t="s">
        <v>455</v>
      </c>
      <c r="P60" s="2" t="s">
        <v>63</v>
      </c>
      <c r="Q60" s="2" t="s">
        <v>64</v>
      </c>
      <c r="R60" s="2" t="s">
        <v>64</v>
      </c>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2" t="s">
        <v>52</v>
      </c>
      <c r="AW60" s="2" t="s">
        <v>492</v>
      </c>
      <c r="AX60" s="2" t="s">
        <v>52</v>
      </c>
      <c r="AY60" s="2" t="s">
        <v>52</v>
      </c>
      <c r="AZ60" s="2" t="s">
        <v>52</v>
      </c>
    </row>
    <row r="61" spans="1:52" ht="30" customHeight="1" x14ac:dyDescent="0.3">
      <c r="A61" s="8" t="s">
        <v>440</v>
      </c>
      <c r="B61" s="8" t="s">
        <v>441</v>
      </c>
      <c r="C61" s="8" t="s">
        <v>68</v>
      </c>
      <c r="D61" s="9">
        <v>92.376999999999995</v>
      </c>
      <c r="E61" s="13">
        <f>일위대가목록!E59</f>
        <v>4153</v>
      </c>
      <c r="F61" s="14">
        <f>TRUNC(E61*D61,1)</f>
        <v>383641.59999999998</v>
      </c>
      <c r="G61" s="13">
        <f>일위대가목록!F59</f>
        <v>7012</v>
      </c>
      <c r="H61" s="14">
        <f>TRUNC(G61*D61,1)</f>
        <v>647747.5</v>
      </c>
      <c r="I61" s="13">
        <f>일위대가목록!G59</f>
        <v>0</v>
      </c>
      <c r="J61" s="14">
        <f>TRUNC(I61*D61,1)</f>
        <v>0</v>
      </c>
      <c r="K61" s="13">
        <f t="shared" si="9"/>
        <v>11165</v>
      </c>
      <c r="L61" s="14">
        <f t="shared" si="9"/>
        <v>1031389.1</v>
      </c>
      <c r="M61" s="8" t="s">
        <v>442</v>
      </c>
      <c r="N61" s="2" t="s">
        <v>114</v>
      </c>
      <c r="O61" s="2" t="s">
        <v>443</v>
      </c>
      <c r="P61" s="2" t="s">
        <v>63</v>
      </c>
      <c r="Q61" s="2" t="s">
        <v>64</v>
      </c>
      <c r="R61" s="2" t="s">
        <v>64</v>
      </c>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2" t="s">
        <v>52</v>
      </c>
      <c r="AW61" s="2" t="s">
        <v>493</v>
      </c>
      <c r="AX61" s="2" t="s">
        <v>52</v>
      </c>
      <c r="AY61" s="2" t="s">
        <v>52</v>
      </c>
      <c r="AZ61" s="2" t="s">
        <v>52</v>
      </c>
    </row>
    <row r="62" spans="1:52" ht="30" customHeight="1" x14ac:dyDescent="0.3">
      <c r="A62" s="8" t="s">
        <v>445</v>
      </c>
      <c r="B62" s="8" t="s">
        <v>446</v>
      </c>
      <c r="C62" s="8" t="s">
        <v>68</v>
      </c>
      <c r="D62" s="9">
        <v>92.376999999999995</v>
      </c>
      <c r="E62" s="13">
        <f>일위대가목록!E60</f>
        <v>1994</v>
      </c>
      <c r="F62" s="14">
        <f>TRUNC(E62*D62,1)</f>
        <v>184199.7</v>
      </c>
      <c r="G62" s="13">
        <f>일위대가목록!F60</f>
        <v>15695</v>
      </c>
      <c r="H62" s="14">
        <f>TRUNC(G62*D62,1)</f>
        <v>1449857</v>
      </c>
      <c r="I62" s="13">
        <f>일위대가목록!G60</f>
        <v>0</v>
      </c>
      <c r="J62" s="14">
        <f>TRUNC(I62*D62,1)</f>
        <v>0</v>
      </c>
      <c r="K62" s="13">
        <f t="shared" si="9"/>
        <v>17689</v>
      </c>
      <c r="L62" s="14">
        <f t="shared" si="9"/>
        <v>1634056.7</v>
      </c>
      <c r="M62" s="8" t="s">
        <v>447</v>
      </c>
      <c r="N62" s="2" t="s">
        <v>114</v>
      </c>
      <c r="O62" s="2" t="s">
        <v>448</v>
      </c>
      <c r="P62" s="2" t="s">
        <v>63</v>
      </c>
      <c r="Q62" s="2" t="s">
        <v>64</v>
      </c>
      <c r="R62" s="2" t="s">
        <v>64</v>
      </c>
      <c r="S62" s="3"/>
      <c r="T62" s="3"/>
      <c r="U62" s="3"/>
      <c r="V62" s="3"/>
      <c r="W62" s="3"/>
      <c r="X62" s="3"/>
      <c r="Y62" s="3"/>
      <c r="Z62" s="3"/>
      <c r="AA62" s="3"/>
      <c r="AB62" s="3"/>
      <c r="AC62" s="3"/>
      <c r="AD62" s="3"/>
      <c r="AE62" s="3"/>
      <c r="AF62" s="3"/>
      <c r="AG62" s="3"/>
      <c r="AH62" s="3"/>
      <c r="AI62" s="3"/>
      <c r="AJ62" s="3"/>
      <c r="AK62" s="3"/>
      <c r="AL62" s="3"/>
      <c r="AM62" s="3"/>
      <c r="AN62" s="3"/>
      <c r="AO62" s="3"/>
      <c r="AP62" s="3"/>
      <c r="AQ62" s="3"/>
      <c r="AR62" s="3"/>
      <c r="AS62" s="3"/>
      <c r="AT62" s="3"/>
      <c r="AU62" s="3"/>
      <c r="AV62" s="2" t="s">
        <v>52</v>
      </c>
      <c r="AW62" s="2" t="s">
        <v>494</v>
      </c>
      <c r="AX62" s="2" t="s">
        <v>52</v>
      </c>
      <c r="AY62" s="2" t="s">
        <v>52</v>
      </c>
      <c r="AZ62" s="2" t="s">
        <v>52</v>
      </c>
    </row>
    <row r="63" spans="1:52" ht="30" customHeight="1" x14ac:dyDescent="0.3">
      <c r="A63" s="8" t="s">
        <v>418</v>
      </c>
      <c r="B63" s="8" t="s">
        <v>52</v>
      </c>
      <c r="C63" s="8" t="s">
        <v>52</v>
      </c>
      <c r="D63" s="9"/>
      <c r="E63" s="13"/>
      <c r="F63" s="14">
        <f>TRUNC(SUMIF(N59:N62, N58, F59:F62),0)</f>
        <v>959632</v>
      </c>
      <c r="G63" s="13"/>
      <c r="H63" s="14">
        <f>TRUNC(SUMIF(N59:N62, N58, H59:H62),0)</f>
        <v>2948993</v>
      </c>
      <c r="I63" s="13"/>
      <c r="J63" s="14">
        <f>TRUNC(SUMIF(N59:N62, N58, J59:J62),0)</f>
        <v>10016</v>
      </c>
      <c r="K63" s="13"/>
      <c r="L63" s="14">
        <f>F63+H63+J63</f>
        <v>3918641</v>
      </c>
      <c r="M63" s="8" t="s">
        <v>52</v>
      </c>
      <c r="N63" s="2" t="s">
        <v>83</v>
      </c>
      <c r="O63" s="2" t="s">
        <v>83</v>
      </c>
      <c r="P63" s="2" t="s">
        <v>52</v>
      </c>
      <c r="Q63" s="2" t="s">
        <v>52</v>
      </c>
      <c r="R63" s="2" t="s">
        <v>52</v>
      </c>
      <c r="S63" s="3"/>
      <c r="T63" s="3"/>
      <c r="U63" s="3"/>
      <c r="V63" s="3"/>
      <c r="W63" s="3"/>
      <c r="X63" s="3"/>
      <c r="Y63" s="3"/>
      <c r="Z63" s="3"/>
      <c r="AA63" s="3"/>
      <c r="AB63" s="3"/>
      <c r="AC63" s="3"/>
      <c r="AD63" s="3"/>
      <c r="AE63" s="3"/>
      <c r="AF63" s="3"/>
      <c r="AG63" s="3"/>
      <c r="AH63" s="3"/>
      <c r="AI63" s="3"/>
      <c r="AJ63" s="3"/>
      <c r="AK63" s="3"/>
      <c r="AL63" s="3"/>
      <c r="AM63" s="3"/>
      <c r="AN63" s="3"/>
      <c r="AO63" s="3"/>
      <c r="AP63" s="3"/>
      <c r="AQ63" s="3"/>
      <c r="AR63" s="3"/>
      <c r="AS63" s="3"/>
      <c r="AT63" s="3"/>
      <c r="AU63" s="3"/>
      <c r="AV63" s="2" t="s">
        <v>52</v>
      </c>
      <c r="AW63" s="2" t="s">
        <v>52</v>
      </c>
      <c r="AX63" s="2" t="s">
        <v>52</v>
      </c>
      <c r="AY63" s="2" t="s">
        <v>52</v>
      </c>
      <c r="AZ63" s="2" t="s">
        <v>52</v>
      </c>
    </row>
    <row r="64" spans="1:52" ht="30" customHeight="1" x14ac:dyDescent="0.3">
      <c r="A64" s="9"/>
      <c r="B64" s="9"/>
      <c r="C64" s="9"/>
      <c r="D64" s="9"/>
      <c r="E64" s="13"/>
      <c r="F64" s="14"/>
      <c r="G64" s="13"/>
      <c r="H64" s="14"/>
      <c r="I64" s="13"/>
      <c r="J64" s="14"/>
      <c r="K64" s="13"/>
      <c r="L64" s="14"/>
      <c r="M64" s="9"/>
    </row>
    <row r="65" spans="1:52" ht="30" customHeight="1" x14ac:dyDescent="0.3">
      <c r="A65" s="124" t="s">
        <v>495</v>
      </c>
      <c r="B65" s="124"/>
      <c r="C65" s="124"/>
      <c r="D65" s="124"/>
      <c r="E65" s="125"/>
      <c r="F65" s="126"/>
      <c r="G65" s="125"/>
      <c r="H65" s="126"/>
      <c r="I65" s="125"/>
      <c r="J65" s="126"/>
      <c r="K65" s="125"/>
      <c r="L65" s="126"/>
      <c r="M65" s="124"/>
      <c r="N65" s="1" t="s">
        <v>119</v>
      </c>
    </row>
    <row r="66" spans="1:52" ht="30" customHeight="1" x14ac:dyDescent="0.3">
      <c r="A66" s="8" t="s">
        <v>496</v>
      </c>
      <c r="B66" s="8" t="s">
        <v>436</v>
      </c>
      <c r="C66" s="8" t="s">
        <v>68</v>
      </c>
      <c r="D66" s="9">
        <v>4.3499999999999996</v>
      </c>
      <c r="E66" s="13">
        <f>일위대가목록!E70</f>
        <v>1109</v>
      </c>
      <c r="F66" s="14">
        <f>TRUNC(E66*D66,1)</f>
        <v>4824.1000000000004</v>
      </c>
      <c r="G66" s="13">
        <f>일위대가목록!F70</f>
        <v>2231</v>
      </c>
      <c r="H66" s="14">
        <f>TRUNC(G66*D66,1)</f>
        <v>9704.7999999999993</v>
      </c>
      <c r="I66" s="13">
        <f>일위대가목록!G70</f>
        <v>0</v>
      </c>
      <c r="J66" s="14">
        <f>TRUNC(I66*D66,1)</f>
        <v>0</v>
      </c>
      <c r="K66" s="13">
        <f t="shared" ref="K66:L68" si="10">TRUNC(E66+G66+I66,1)</f>
        <v>3340</v>
      </c>
      <c r="L66" s="14">
        <f t="shared" si="10"/>
        <v>14528.9</v>
      </c>
      <c r="M66" s="8" t="s">
        <v>497</v>
      </c>
      <c r="N66" s="2" t="s">
        <v>119</v>
      </c>
      <c r="O66" s="2" t="s">
        <v>498</v>
      </c>
      <c r="P66" s="2" t="s">
        <v>63</v>
      </c>
      <c r="Q66" s="2" t="s">
        <v>64</v>
      </c>
      <c r="R66" s="2" t="s">
        <v>64</v>
      </c>
      <c r="S66" s="3"/>
      <c r="T66" s="3"/>
      <c r="U66" s="3"/>
      <c r="V66" s="3"/>
      <c r="W66" s="3"/>
      <c r="X66" s="3"/>
      <c r="Y66" s="3"/>
      <c r="Z66" s="3"/>
      <c r="AA66" s="3"/>
      <c r="AB66" s="3"/>
      <c r="AC66" s="3"/>
      <c r="AD66" s="3"/>
      <c r="AE66" s="3"/>
      <c r="AF66" s="3"/>
      <c r="AG66" s="3"/>
      <c r="AH66" s="3"/>
      <c r="AI66" s="3"/>
      <c r="AJ66" s="3"/>
      <c r="AK66" s="3"/>
      <c r="AL66" s="3"/>
      <c r="AM66" s="3"/>
      <c r="AN66" s="3"/>
      <c r="AO66" s="3"/>
      <c r="AP66" s="3"/>
      <c r="AQ66" s="3"/>
      <c r="AR66" s="3"/>
      <c r="AS66" s="3"/>
      <c r="AT66" s="3"/>
      <c r="AU66" s="3"/>
      <c r="AV66" s="2" t="s">
        <v>52</v>
      </c>
      <c r="AW66" s="2" t="s">
        <v>499</v>
      </c>
      <c r="AX66" s="2" t="s">
        <v>52</v>
      </c>
      <c r="AY66" s="2" t="s">
        <v>52</v>
      </c>
      <c r="AZ66" s="2" t="s">
        <v>52</v>
      </c>
    </row>
    <row r="67" spans="1:52" ht="30" customHeight="1" x14ac:dyDescent="0.3">
      <c r="A67" s="8" t="s">
        <v>452</v>
      </c>
      <c r="B67" s="8" t="s">
        <v>463</v>
      </c>
      <c r="C67" s="8" t="s">
        <v>68</v>
      </c>
      <c r="D67" s="9">
        <v>7.8470000000000004</v>
      </c>
      <c r="E67" s="13">
        <f>일위대가목록!E66</f>
        <v>5838</v>
      </c>
      <c r="F67" s="14">
        <f>TRUNC(E67*D67,1)</f>
        <v>45810.7</v>
      </c>
      <c r="G67" s="13">
        <f>일위대가목록!F66</f>
        <v>18140</v>
      </c>
      <c r="H67" s="14">
        <f>TRUNC(G67*D67,1)</f>
        <v>142344.5</v>
      </c>
      <c r="I67" s="13">
        <f>일위대가목록!G66</f>
        <v>362</v>
      </c>
      <c r="J67" s="14">
        <f>TRUNC(I67*D67,1)</f>
        <v>2840.6</v>
      </c>
      <c r="K67" s="13">
        <f t="shared" si="10"/>
        <v>24340</v>
      </c>
      <c r="L67" s="14">
        <f t="shared" si="10"/>
        <v>190995.8</v>
      </c>
      <c r="M67" s="8" t="s">
        <v>464</v>
      </c>
      <c r="N67" s="2" t="s">
        <v>119</v>
      </c>
      <c r="O67" s="2" t="s">
        <v>465</v>
      </c>
      <c r="P67" s="2" t="s">
        <v>63</v>
      </c>
      <c r="Q67" s="2" t="s">
        <v>64</v>
      </c>
      <c r="R67" s="2" t="s">
        <v>64</v>
      </c>
      <c r="S67" s="3"/>
      <c r="T67" s="3"/>
      <c r="U67" s="3"/>
      <c r="V67" s="3"/>
      <c r="W67" s="3"/>
      <c r="X67" s="3"/>
      <c r="Y67" s="3"/>
      <c r="Z67" s="3"/>
      <c r="AA67" s="3"/>
      <c r="AB67" s="3"/>
      <c r="AC67" s="3"/>
      <c r="AD67" s="3"/>
      <c r="AE67" s="3"/>
      <c r="AF67" s="3"/>
      <c r="AG67" s="3"/>
      <c r="AH67" s="3"/>
      <c r="AI67" s="3"/>
      <c r="AJ67" s="3"/>
      <c r="AK67" s="3"/>
      <c r="AL67" s="3"/>
      <c r="AM67" s="3"/>
      <c r="AN67" s="3"/>
      <c r="AO67" s="3"/>
      <c r="AP67" s="3"/>
      <c r="AQ67" s="3"/>
      <c r="AR67" s="3"/>
      <c r="AS67" s="3"/>
      <c r="AT67" s="3"/>
      <c r="AU67" s="3"/>
      <c r="AV67" s="2" t="s">
        <v>52</v>
      </c>
      <c r="AW67" s="2" t="s">
        <v>500</v>
      </c>
      <c r="AX67" s="2" t="s">
        <v>52</v>
      </c>
      <c r="AY67" s="2" t="s">
        <v>52</v>
      </c>
      <c r="AZ67" s="2" t="s">
        <v>52</v>
      </c>
    </row>
    <row r="68" spans="1:52" ht="30" customHeight="1" x14ac:dyDescent="0.3">
      <c r="A68" s="8" t="s">
        <v>445</v>
      </c>
      <c r="B68" s="8" t="s">
        <v>446</v>
      </c>
      <c r="C68" s="8" t="s">
        <v>68</v>
      </c>
      <c r="D68" s="9">
        <v>7.8470000000000004</v>
      </c>
      <c r="E68" s="13">
        <f>일위대가목록!E60</f>
        <v>1994</v>
      </c>
      <c r="F68" s="14">
        <f>TRUNC(E68*D68,1)</f>
        <v>15646.9</v>
      </c>
      <c r="G68" s="13">
        <f>일위대가목록!F60</f>
        <v>15695</v>
      </c>
      <c r="H68" s="14">
        <f>TRUNC(G68*D68,1)</f>
        <v>123158.6</v>
      </c>
      <c r="I68" s="13">
        <f>일위대가목록!G60</f>
        <v>0</v>
      </c>
      <c r="J68" s="14">
        <f>TRUNC(I68*D68,1)</f>
        <v>0</v>
      </c>
      <c r="K68" s="13">
        <f t="shared" si="10"/>
        <v>17689</v>
      </c>
      <c r="L68" s="14">
        <f t="shared" si="10"/>
        <v>138805.5</v>
      </c>
      <c r="M68" s="8" t="s">
        <v>447</v>
      </c>
      <c r="N68" s="2" t="s">
        <v>119</v>
      </c>
      <c r="O68" s="2" t="s">
        <v>448</v>
      </c>
      <c r="P68" s="2" t="s">
        <v>63</v>
      </c>
      <c r="Q68" s="2" t="s">
        <v>64</v>
      </c>
      <c r="R68" s="2" t="s">
        <v>64</v>
      </c>
      <c r="S68" s="3"/>
      <c r="T68" s="3"/>
      <c r="U68" s="3"/>
      <c r="V68" s="3"/>
      <c r="W68" s="3"/>
      <c r="X68" s="3"/>
      <c r="Y68" s="3"/>
      <c r="Z68" s="3"/>
      <c r="AA68" s="3"/>
      <c r="AB68" s="3"/>
      <c r="AC68" s="3"/>
      <c r="AD68" s="3"/>
      <c r="AE68" s="3"/>
      <c r="AF68" s="3"/>
      <c r="AG68" s="3"/>
      <c r="AH68" s="3"/>
      <c r="AI68" s="3"/>
      <c r="AJ68" s="3"/>
      <c r="AK68" s="3"/>
      <c r="AL68" s="3"/>
      <c r="AM68" s="3"/>
      <c r="AN68" s="3"/>
      <c r="AO68" s="3"/>
      <c r="AP68" s="3"/>
      <c r="AQ68" s="3"/>
      <c r="AR68" s="3"/>
      <c r="AS68" s="3"/>
      <c r="AT68" s="3"/>
      <c r="AU68" s="3"/>
      <c r="AV68" s="2" t="s">
        <v>52</v>
      </c>
      <c r="AW68" s="2" t="s">
        <v>501</v>
      </c>
      <c r="AX68" s="2" t="s">
        <v>52</v>
      </c>
      <c r="AY68" s="2" t="s">
        <v>52</v>
      </c>
      <c r="AZ68" s="2" t="s">
        <v>52</v>
      </c>
    </row>
    <row r="69" spans="1:52" ht="30" customHeight="1" x14ac:dyDescent="0.3">
      <c r="A69" s="8" t="s">
        <v>418</v>
      </c>
      <c r="B69" s="8" t="s">
        <v>52</v>
      </c>
      <c r="C69" s="8" t="s">
        <v>52</v>
      </c>
      <c r="D69" s="9"/>
      <c r="E69" s="13"/>
      <c r="F69" s="14">
        <f>TRUNC(SUMIF(N66:N68, N65, F66:F68),0)</f>
        <v>66281</v>
      </c>
      <c r="G69" s="13"/>
      <c r="H69" s="14">
        <f>TRUNC(SUMIF(N66:N68, N65, H66:H68),0)</f>
        <v>275207</v>
      </c>
      <c r="I69" s="13"/>
      <c r="J69" s="14">
        <f>TRUNC(SUMIF(N66:N68, N65, J66:J68),0)</f>
        <v>2840</v>
      </c>
      <c r="K69" s="13"/>
      <c r="L69" s="14">
        <f>F69+H69+J69</f>
        <v>344328</v>
      </c>
      <c r="M69" s="8" t="s">
        <v>52</v>
      </c>
      <c r="N69" s="2" t="s">
        <v>83</v>
      </c>
      <c r="O69" s="2" t="s">
        <v>83</v>
      </c>
      <c r="P69" s="2" t="s">
        <v>52</v>
      </c>
      <c r="Q69" s="2" t="s">
        <v>52</v>
      </c>
      <c r="R69" s="2" t="s">
        <v>52</v>
      </c>
      <c r="S69" s="3"/>
      <c r="T69" s="3"/>
      <c r="U69" s="3"/>
      <c r="V69" s="3"/>
      <c r="W69" s="3"/>
      <c r="X69" s="3"/>
      <c r="Y69" s="3"/>
      <c r="Z69" s="3"/>
      <c r="AA69" s="3"/>
      <c r="AB69" s="3"/>
      <c r="AC69" s="3"/>
      <c r="AD69" s="3"/>
      <c r="AE69" s="3"/>
      <c r="AF69" s="3"/>
      <c r="AG69" s="3"/>
      <c r="AH69" s="3"/>
      <c r="AI69" s="3"/>
      <c r="AJ69" s="3"/>
      <c r="AK69" s="3"/>
      <c r="AL69" s="3"/>
      <c r="AM69" s="3"/>
      <c r="AN69" s="3"/>
      <c r="AO69" s="3"/>
      <c r="AP69" s="3"/>
      <c r="AQ69" s="3"/>
      <c r="AR69" s="3"/>
      <c r="AS69" s="3"/>
      <c r="AT69" s="3"/>
      <c r="AU69" s="3"/>
      <c r="AV69" s="2" t="s">
        <v>52</v>
      </c>
      <c r="AW69" s="2" t="s">
        <v>52</v>
      </c>
      <c r="AX69" s="2" t="s">
        <v>52</v>
      </c>
      <c r="AY69" s="2" t="s">
        <v>52</v>
      </c>
      <c r="AZ69" s="2" t="s">
        <v>52</v>
      </c>
    </row>
    <row r="70" spans="1:52" ht="30" customHeight="1" x14ac:dyDescent="0.3">
      <c r="A70" s="9"/>
      <c r="B70" s="9"/>
      <c r="C70" s="9"/>
      <c r="D70" s="9"/>
      <c r="E70" s="13"/>
      <c r="F70" s="14"/>
      <c r="G70" s="13"/>
      <c r="H70" s="14"/>
      <c r="I70" s="13"/>
      <c r="J70" s="14"/>
      <c r="K70" s="13"/>
      <c r="L70" s="14"/>
      <c r="M70" s="9"/>
    </row>
    <row r="71" spans="1:52" ht="30" customHeight="1" x14ac:dyDescent="0.3">
      <c r="A71" s="124" t="s">
        <v>502</v>
      </c>
      <c r="B71" s="124"/>
      <c r="C71" s="124"/>
      <c r="D71" s="124"/>
      <c r="E71" s="125"/>
      <c r="F71" s="126"/>
      <c r="G71" s="125"/>
      <c r="H71" s="126"/>
      <c r="I71" s="125"/>
      <c r="J71" s="126"/>
      <c r="K71" s="125"/>
      <c r="L71" s="126"/>
      <c r="M71" s="124"/>
      <c r="N71" s="1" t="s">
        <v>124</v>
      </c>
    </row>
    <row r="72" spans="1:52" ht="30" customHeight="1" x14ac:dyDescent="0.3">
      <c r="A72" s="8" t="s">
        <v>496</v>
      </c>
      <c r="B72" s="8" t="s">
        <v>436</v>
      </c>
      <c r="C72" s="8" t="s">
        <v>68</v>
      </c>
      <c r="D72" s="9">
        <v>19.968</v>
      </c>
      <c r="E72" s="13">
        <f>일위대가목록!E70</f>
        <v>1109</v>
      </c>
      <c r="F72" s="14">
        <f t="shared" ref="F72:F79" si="11">TRUNC(E72*D72,1)</f>
        <v>22144.5</v>
      </c>
      <c r="G72" s="13">
        <f>일위대가목록!F70</f>
        <v>2231</v>
      </c>
      <c r="H72" s="14">
        <f t="shared" ref="H72:H79" si="12">TRUNC(G72*D72,1)</f>
        <v>44548.6</v>
      </c>
      <c r="I72" s="13">
        <f>일위대가목록!G70</f>
        <v>0</v>
      </c>
      <c r="J72" s="14">
        <f t="shared" ref="J72:J79" si="13">TRUNC(I72*D72,1)</f>
        <v>0</v>
      </c>
      <c r="K72" s="13">
        <f t="shared" ref="K72:L79" si="14">TRUNC(E72+G72+I72,1)</f>
        <v>3340</v>
      </c>
      <c r="L72" s="14">
        <f t="shared" si="14"/>
        <v>66693.100000000006</v>
      </c>
      <c r="M72" s="8" t="s">
        <v>497</v>
      </c>
      <c r="N72" s="2" t="s">
        <v>124</v>
      </c>
      <c r="O72" s="2" t="s">
        <v>498</v>
      </c>
      <c r="P72" s="2" t="s">
        <v>63</v>
      </c>
      <c r="Q72" s="2" t="s">
        <v>64</v>
      </c>
      <c r="R72" s="2" t="s">
        <v>64</v>
      </c>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2" t="s">
        <v>52</v>
      </c>
      <c r="AW72" s="2" t="s">
        <v>503</v>
      </c>
      <c r="AX72" s="2" t="s">
        <v>52</v>
      </c>
      <c r="AY72" s="2" t="s">
        <v>52</v>
      </c>
      <c r="AZ72" s="2" t="s">
        <v>52</v>
      </c>
    </row>
    <row r="73" spans="1:52" ht="30" customHeight="1" x14ac:dyDescent="0.3">
      <c r="A73" s="8" t="s">
        <v>452</v>
      </c>
      <c r="B73" s="8" t="s">
        <v>463</v>
      </c>
      <c r="C73" s="8" t="s">
        <v>68</v>
      </c>
      <c r="D73" s="9">
        <v>9.44</v>
      </c>
      <c r="E73" s="13">
        <f>일위대가목록!E66</f>
        <v>5838</v>
      </c>
      <c r="F73" s="14">
        <f t="shared" si="11"/>
        <v>55110.7</v>
      </c>
      <c r="G73" s="13">
        <f>일위대가목록!F66</f>
        <v>18140</v>
      </c>
      <c r="H73" s="14">
        <f t="shared" si="12"/>
        <v>171241.60000000001</v>
      </c>
      <c r="I73" s="13">
        <f>일위대가목록!G66</f>
        <v>362</v>
      </c>
      <c r="J73" s="14">
        <f t="shared" si="13"/>
        <v>3417.2</v>
      </c>
      <c r="K73" s="13">
        <f t="shared" si="14"/>
        <v>24340</v>
      </c>
      <c r="L73" s="14">
        <f t="shared" si="14"/>
        <v>229769.5</v>
      </c>
      <c r="M73" s="8" t="s">
        <v>464</v>
      </c>
      <c r="N73" s="2" t="s">
        <v>124</v>
      </c>
      <c r="O73" s="2" t="s">
        <v>465</v>
      </c>
      <c r="P73" s="2" t="s">
        <v>63</v>
      </c>
      <c r="Q73" s="2" t="s">
        <v>64</v>
      </c>
      <c r="R73" s="2" t="s">
        <v>64</v>
      </c>
      <c r="S73" s="3"/>
      <c r="T73" s="3"/>
      <c r="U73" s="3"/>
      <c r="V73" s="3"/>
      <c r="W73" s="3"/>
      <c r="X73" s="3"/>
      <c r="Y73" s="3"/>
      <c r="Z73" s="3"/>
      <c r="AA73" s="3"/>
      <c r="AB73" s="3"/>
      <c r="AC73" s="3"/>
      <c r="AD73" s="3"/>
      <c r="AE73" s="3"/>
      <c r="AF73" s="3"/>
      <c r="AG73" s="3"/>
      <c r="AH73" s="3"/>
      <c r="AI73" s="3"/>
      <c r="AJ73" s="3"/>
      <c r="AK73" s="3"/>
      <c r="AL73" s="3"/>
      <c r="AM73" s="3"/>
      <c r="AN73" s="3"/>
      <c r="AO73" s="3"/>
      <c r="AP73" s="3"/>
      <c r="AQ73" s="3"/>
      <c r="AR73" s="3"/>
      <c r="AS73" s="3"/>
      <c r="AT73" s="3"/>
      <c r="AU73" s="3"/>
      <c r="AV73" s="2" t="s">
        <v>52</v>
      </c>
      <c r="AW73" s="2" t="s">
        <v>504</v>
      </c>
      <c r="AX73" s="2" t="s">
        <v>52</v>
      </c>
      <c r="AY73" s="2" t="s">
        <v>52</v>
      </c>
      <c r="AZ73" s="2" t="s">
        <v>52</v>
      </c>
    </row>
    <row r="74" spans="1:52" ht="30" customHeight="1" x14ac:dyDescent="0.3">
      <c r="A74" s="8" t="s">
        <v>445</v>
      </c>
      <c r="B74" s="8" t="s">
        <v>446</v>
      </c>
      <c r="C74" s="8" t="s">
        <v>68</v>
      </c>
      <c r="D74" s="9">
        <v>9.44</v>
      </c>
      <c r="E74" s="13">
        <f>일위대가목록!E60</f>
        <v>1994</v>
      </c>
      <c r="F74" s="14">
        <f t="shared" si="11"/>
        <v>18823.3</v>
      </c>
      <c r="G74" s="13">
        <f>일위대가목록!F60</f>
        <v>15695</v>
      </c>
      <c r="H74" s="14">
        <f t="shared" si="12"/>
        <v>148160.79999999999</v>
      </c>
      <c r="I74" s="13">
        <f>일위대가목록!G60</f>
        <v>0</v>
      </c>
      <c r="J74" s="14">
        <f t="shared" si="13"/>
        <v>0</v>
      </c>
      <c r="K74" s="13">
        <f t="shared" si="14"/>
        <v>17689</v>
      </c>
      <c r="L74" s="14">
        <f t="shared" si="14"/>
        <v>166984.1</v>
      </c>
      <c r="M74" s="8" t="s">
        <v>447</v>
      </c>
      <c r="N74" s="2" t="s">
        <v>124</v>
      </c>
      <c r="O74" s="2" t="s">
        <v>448</v>
      </c>
      <c r="P74" s="2" t="s">
        <v>63</v>
      </c>
      <c r="Q74" s="2" t="s">
        <v>64</v>
      </c>
      <c r="R74" s="2" t="s">
        <v>64</v>
      </c>
      <c r="S74" s="3"/>
      <c r="T74" s="3"/>
      <c r="U74" s="3"/>
      <c r="V74" s="3"/>
      <c r="W74" s="3"/>
      <c r="X74" s="3"/>
      <c r="Y74" s="3"/>
      <c r="Z74" s="3"/>
      <c r="AA74" s="3"/>
      <c r="AB74" s="3"/>
      <c r="AC74" s="3"/>
      <c r="AD74" s="3"/>
      <c r="AE74" s="3"/>
      <c r="AF74" s="3"/>
      <c r="AG74" s="3"/>
      <c r="AH74" s="3"/>
      <c r="AI74" s="3"/>
      <c r="AJ74" s="3"/>
      <c r="AK74" s="3"/>
      <c r="AL74" s="3"/>
      <c r="AM74" s="3"/>
      <c r="AN74" s="3"/>
      <c r="AO74" s="3"/>
      <c r="AP74" s="3"/>
      <c r="AQ74" s="3"/>
      <c r="AR74" s="3"/>
      <c r="AS74" s="3"/>
      <c r="AT74" s="3"/>
      <c r="AU74" s="3"/>
      <c r="AV74" s="2" t="s">
        <v>52</v>
      </c>
      <c r="AW74" s="2" t="s">
        <v>505</v>
      </c>
      <c r="AX74" s="2" t="s">
        <v>52</v>
      </c>
      <c r="AY74" s="2" t="s">
        <v>52</v>
      </c>
      <c r="AZ74" s="2" t="s">
        <v>52</v>
      </c>
    </row>
    <row r="75" spans="1:52" ht="30" customHeight="1" x14ac:dyDescent="0.3">
      <c r="A75" s="8" t="s">
        <v>52</v>
      </c>
      <c r="B75" s="8" t="s">
        <v>52</v>
      </c>
      <c r="C75" s="8" t="s">
        <v>52</v>
      </c>
      <c r="D75" s="9"/>
      <c r="E75" s="13">
        <v>0</v>
      </c>
      <c r="F75" s="14">
        <f t="shared" si="11"/>
        <v>0</v>
      </c>
      <c r="G75" s="13">
        <v>0</v>
      </c>
      <c r="H75" s="14">
        <f t="shared" si="12"/>
        <v>0</v>
      </c>
      <c r="I75" s="13">
        <v>0</v>
      </c>
      <c r="J75" s="14">
        <f t="shared" si="13"/>
        <v>0</v>
      </c>
      <c r="K75" s="13">
        <f t="shared" si="14"/>
        <v>0</v>
      </c>
      <c r="L75" s="14">
        <f t="shared" si="14"/>
        <v>0</v>
      </c>
      <c r="M75" s="8" t="s">
        <v>52</v>
      </c>
      <c r="N75" s="2" t="s">
        <v>124</v>
      </c>
      <c r="O75" s="2" t="s">
        <v>52</v>
      </c>
      <c r="P75" s="2" t="s">
        <v>64</v>
      </c>
      <c r="Q75" s="2" t="s">
        <v>64</v>
      </c>
      <c r="R75" s="2" t="s">
        <v>64</v>
      </c>
      <c r="S75" s="3"/>
      <c r="T75" s="3"/>
      <c r="U75" s="3"/>
      <c r="V75" s="3"/>
      <c r="W75" s="3"/>
      <c r="X75" s="3"/>
      <c r="Y75" s="3"/>
      <c r="Z75" s="3"/>
      <c r="AA75" s="3"/>
      <c r="AB75" s="3"/>
      <c r="AC75" s="3"/>
      <c r="AD75" s="3"/>
      <c r="AE75" s="3"/>
      <c r="AF75" s="3"/>
      <c r="AG75" s="3"/>
      <c r="AH75" s="3"/>
      <c r="AI75" s="3"/>
      <c r="AJ75" s="3"/>
      <c r="AK75" s="3"/>
      <c r="AL75" s="3"/>
      <c r="AM75" s="3"/>
      <c r="AN75" s="3"/>
      <c r="AO75" s="3"/>
      <c r="AP75" s="3"/>
      <c r="AQ75" s="3"/>
      <c r="AR75" s="3"/>
      <c r="AS75" s="3"/>
      <c r="AT75" s="3"/>
      <c r="AU75" s="3"/>
      <c r="AV75" s="2" t="s">
        <v>52</v>
      </c>
      <c r="AW75" s="2" t="s">
        <v>124</v>
      </c>
      <c r="AX75" s="2" t="s">
        <v>52</v>
      </c>
      <c r="AY75" s="2" t="s">
        <v>52</v>
      </c>
      <c r="AZ75" s="2" t="s">
        <v>52</v>
      </c>
    </row>
    <row r="76" spans="1:52" ht="30" customHeight="1" x14ac:dyDescent="0.3">
      <c r="A76" s="8" t="s">
        <v>435</v>
      </c>
      <c r="B76" s="8" t="s">
        <v>436</v>
      </c>
      <c r="C76" s="8" t="s">
        <v>68</v>
      </c>
      <c r="D76" s="9">
        <v>52.152000000000001</v>
      </c>
      <c r="E76" s="13">
        <f>일위대가목록!E58</f>
        <v>1650</v>
      </c>
      <c r="F76" s="14">
        <f t="shared" si="11"/>
        <v>86050.8</v>
      </c>
      <c r="G76" s="13">
        <f>일위대가목록!F58</f>
        <v>2231</v>
      </c>
      <c r="H76" s="14">
        <f t="shared" si="12"/>
        <v>116351.1</v>
      </c>
      <c r="I76" s="13">
        <f>일위대가목록!G58</f>
        <v>0</v>
      </c>
      <c r="J76" s="14">
        <f t="shared" si="13"/>
        <v>0</v>
      </c>
      <c r="K76" s="13">
        <f t="shared" si="14"/>
        <v>3881</v>
      </c>
      <c r="L76" s="14">
        <f t="shared" si="14"/>
        <v>202401.9</v>
      </c>
      <c r="M76" s="8" t="s">
        <v>437</v>
      </c>
      <c r="N76" s="2" t="s">
        <v>124</v>
      </c>
      <c r="O76" s="2" t="s">
        <v>438</v>
      </c>
      <c r="P76" s="2" t="s">
        <v>63</v>
      </c>
      <c r="Q76" s="2" t="s">
        <v>64</v>
      </c>
      <c r="R76" s="2" t="s">
        <v>64</v>
      </c>
      <c r="S76" s="3"/>
      <c r="T76" s="3"/>
      <c r="U76" s="3"/>
      <c r="V76" s="3"/>
      <c r="W76" s="3"/>
      <c r="X76" s="3"/>
      <c r="Y76" s="3"/>
      <c r="Z76" s="3"/>
      <c r="AA76" s="3"/>
      <c r="AB76" s="3"/>
      <c r="AC76" s="3"/>
      <c r="AD76" s="3"/>
      <c r="AE76" s="3"/>
      <c r="AF76" s="3"/>
      <c r="AG76" s="3"/>
      <c r="AH76" s="3"/>
      <c r="AI76" s="3"/>
      <c r="AJ76" s="3"/>
      <c r="AK76" s="3"/>
      <c r="AL76" s="3"/>
      <c r="AM76" s="3"/>
      <c r="AN76" s="3"/>
      <c r="AO76" s="3"/>
      <c r="AP76" s="3"/>
      <c r="AQ76" s="3"/>
      <c r="AR76" s="3"/>
      <c r="AS76" s="3"/>
      <c r="AT76" s="3"/>
      <c r="AU76" s="3"/>
      <c r="AV76" s="2" t="s">
        <v>52</v>
      </c>
      <c r="AW76" s="2" t="s">
        <v>506</v>
      </c>
      <c r="AX76" s="2" t="s">
        <v>52</v>
      </c>
      <c r="AY76" s="2" t="s">
        <v>52</v>
      </c>
      <c r="AZ76" s="2" t="s">
        <v>52</v>
      </c>
    </row>
    <row r="77" spans="1:52" ht="30" customHeight="1" x14ac:dyDescent="0.3">
      <c r="A77" s="8" t="s">
        <v>452</v>
      </c>
      <c r="B77" s="8" t="s">
        <v>453</v>
      </c>
      <c r="C77" s="8" t="s">
        <v>68</v>
      </c>
      <c r="D77" s="9">
        <v>10.039999999999999</v>
      </c>
      <c r="E77" s="13">
        <f>일위대가목록!E64</f>
        <v>4819</v>
      </c>
      <c r="F77" s="14">
        <f t="shared" si="11"/>
        <v>48382.7</v>
      </c>
      <c r="G77" s="13">
        <f>일위대가목록!F64</f>
        <v>18140</v>
      </c>
      <c r="H77" s="14">
        <f t="shared" si="12"/>
        <v>182125.6</v>
      </c>
      <c r="I77" s="13">
        <f>일위대가목록!G64</f>
        <v>362</v>
      </c>
      <c r="J77" s="14">
        <f t="shared" si="13"/>
        <v>3634.4</v>
      </c>
      <c r="K77" s="13">
        <f t="shared" si="14"/>
        <v>23321</v>
      </c>
      <c r="L77" s="14">
        <f t="shared" si="14"/>
        <v>234142.7</v>
      </c>
      <c r="M77" s="8" t="s">
        <v>454</v>
      </c>
      <c r="N77" s="2" t="s">
        <v>124</v>
      </c>
      <c r="O77" s="2" t="s">
        <v>455</v>
      </c>
      <c r="P77" s="2" t="s">
        <v>63</v>
      </c>
      <c r="Q77" s="2" t="s">
        <v>64</v>
      </c>
      <c r="R77" s="2" t="s">
        <v>64</v>
      </c>
      <c r="S77" s="3"/>
      <c r="T77" s="3"/>
      <c r="U77" s="3"/>
      <c r="V77" s="3"/>
      <c r="W77" s="3"/>
      <c r="X77" s="3"/>
      <c r="Y77" s="3"/>
      <c r="Z77" s="3"/>
      <c r="AA77" s="3"/>
      <c r="AB77" s="3"/>
      <c r="AC77" s="3"/>
      <c r="AD77" s="3"/>
      <c r="AE77" s="3"/>
      <c r="AF77" s="3"/>
      <c r="AG77" s="3"/>
      <c r="AH77" s="3"/>
      <c r="AI77" s="3"/>
      <c r="AJ77" s="3"/>
      <c r="AK77" s="3"/>
      <c r="AL77" s="3"/>
      <c r="AM77" s="3"/>
      <c r="AN77" s="3"/>
      <c r="AO77" s="3"/>
      <c r="AP77" s="3"/>
      <c r="AQ77" s="3"/>
      <c r="AR77" s="3"/>
      <c r="AS77" s="3"/>
      <c r="AT77" s="3"/>
      <c r="AU77" s="3"/>
      <c r="AV77" s="2" t="s">
        <v>52</v>
      </c>
      <c r="AW77" s="2" t="s">
        <v>507</v>
      </c>
      <c r="AX77" s="2" t="s">
        <v>52</v>
      </c>
      <c r="AY77" s="2" t="s">
        <v>52</v>
      </c>
      <c r="AZ77" s="2" t="s">
        <v>52</v>
      </c>
    </row>
    <row r="78" spans="1:52" ht="30" customHeight="1" x14ac:dyDescent="0.3">
      <c r="A78" s="8" t="s">
        <v>440</v>
      </c>
      <c r="B78" s="8" t="s">
        <v>441</v>
      </c>
      <c r="C78" s="8" t="s">
        <v>68</v>
      </c>
      <c r="D78" s="9">
        <v>57.48</v>
      </c>
      <c r="E78" s="13">
        <f>일위대가목록!E59</f>
        <v>4153</v>
      </c>
      <c r="F78" s="14">
        <f t="shared" si="11"/>
        <v>238714.4</v>
      </c>
      <c r="G78" s="13">
        <f>일위대가목록!F59</f>
        <v>7012</v>
      </c>
      <c r="H78" s="14">
        <f t="shared" si="12"/>
        <v>403049.7</v>
      </c>
      <c r="I78" s="13">
        <f>일위대가목록!G59</f>
        <v>0</v>
      </c>
      <c r="J78" s="14">
        <f t="shared" si="13"/>
        <v>0</v>
      </c>
      <c r="K78" s="13">
        <f t="shared" si="14"/>
        <v>11165</v>
      </c>
      <c r="L78" s="14">
        <f t="shared" si="14"/>
        <v>641764.1</v>
      </c>
      <c r="M78" s="8" t="s">
        <v>442</v>
      </c>
      <c r="N78" s="2" t="s">
        <v>124</v>
      </c>
      <c r="O78" s="2" t="s">
        <v>443</v>
      </c>
      <c r="P78" s="2" t="s">
        <v>63</v>
      </c>
      <c r="Q78" s="2" t="s">
        <v>64</v>
      </c>
      <c r="R78" s="2" t="s">
        <v>64</v>
      </c>
      <c r="S78" s="3"/>
      <c r="T78" s="3"/>
      <c r="U78" s="3"/>
      <c r="V78" s="3"/>
      <c r="W78" s="3"/>
      <c r="X78" s="3"/>
      <c r="Y78" s="3"/>
      <c r="Z78" s="3"/>
      <c r="AA78" s="3"/>
      <c r="AB78" s="3"/>
      <c r="AC78" s="3"/>
      <c r="AD78" s="3"/>
      <c r="AE78" s="3"/>
      <c r="AF78" s="3"/>
      <c r="AG78" s="3"/>
      <c r="AH78" s="3"/>
      <c r="AI78" s="3"/>
      <c r="AJ78" s="3"/>
      <c r="AK78" s="3"/>
      <c r="AL78" s="3"/>
      <c r="AM78" s="3"/>
      <c r="AN78" s="3"/>
      <c r="AO78" s="3"/>
      <c r="AP78" s="3"/>
      <c r="AQ78" s="3"/>
      <c r="AR78" s="3"/>
      <c r="AS78" s="3"/>
      <c r="AT78" s="3"/>
      <c r="AU78" s="3"/>
      <c r="AV78" s="2" t="s">
        <v>52</v>
      </c>
      <c r="AW78" s="2" t="s">
        <v>508</v>
      </c>
      <c r="AX78" s="2" t="s">
        <v>52</v>
      </c>
      <c r="AY78" s="2" t="s">
        <v>52</v>
      </c>
      <c r="AZ78" s="2" t="s">
        <v>52</v>
      </c>
    </row>
    <row r="79" spans="1:52" ht="30" customHeight="1" x14ac:dyDescent="0.3">
      <c r="A79" s="8" t="s">
        <v>445</v>
      </c>
      <c r="B79" s="8" t="s">
        <v>446</v>
      </c>
      <c r="C79" s="8" t="s">
        <v>68</v>
      </c>
      <c r="D79" s="9">
        <v>57.48</v>
      </c>
      <c r="E79" s="13">
        <f>일위대가목록!E60</f>
        <v>1994</v>
      </c>
      <c r="F79" s="14">
        <f t="shared" si="11"/>
        <v>114615.1</v>
      </c>
      <c r="G79" s="13">
        <f>일위대가목록!F60</f>
        <v>15695</v>
      </c>
      <c r="H79" s="14">
        <f t="shared" si="12"/>
        <v>902148.6</v>
      </c>
      <c r="I79" s="13">
        <f>일위대가목록!G60</f>
        <v>0</v>
      </c>
      <c r="J79" s="14">
        <f t="shared" si="13"/>
        <v>0</v>
      </c>
      <c r="K79" s="13">
        <f t="shared" si="14"/>
        <v>17689</v>
      </c>
      <c r="L79" s="14">
        <f t="shared" si="14"/>
        <v>1016763.7</v>
      </c>
      <c r="M79" s="8" t="s">
        <v>447</v>
      </c>
      <c r="N79" s="2" t="s">
        <v>124</v>
      </c>
      <c r="O79" s="2" t="s">
        <v>448</v>
      </c>
      <c r="P79" s="2" t="s">
        <v>63</v>
      </c>
      <c r="Q79" s="2" t="s">
        <v>64</v>
      </c>
      <c r="R79" s="2" t="s">
        <v>64</v>
      </c>
      <c r="S79" s="3"/>
      <c r="T79" s="3"/>
      <c r="U79" s="3"/>
      <c r="V79" s="3"/>
      <c r="W79" s="3"/>
      <c r="X79" s="3"/>
      <c r="Y79" s="3"/>
      <c r="Z79" s="3"/>
      <c r="AA79" s="3"/>
      <c r="AB79" s="3"/>
      <c r="AC79" s="3"/>
      <c r="AD79" s="3"/>
      <c r="AE79" s="3"/>
      <c r="AF79" s="3"/>
      <c r="AG79" s="3"/>
      <c r="AH79" s="3"/>
      <c r="AI79" s="3"/>
      <c r="AJ79" s="3"/>
      <c r="AK79" s="3"/>
      <c r="AL79" s="3"/>
      <c r="AM79" s="3"/>
      <c r="AN79" s="3"/>
      <c r="AO79" s="3"/>
      <c r="AP79" s="3"/>
      <c r="AQ79" s="3"/>
      <c r="AR79" s="3"/>
      <c r="AS79" s="3"/>
      <c r="AT79" s="3"/>
      <c r="AU79" s="3"/>
      <c r="AV79" s="2" t="s">
        <v>52</v>
      </c>
      <c r="AW79" s="2" t="s">
        <v>505</v>
      </c>
      <c r="AX79" s="2" t="s">
        <v>52</v>
      </c>
      <c r="AY79" s="2" t="s">
        <v>52</v>
      </c>
      <c r="AZ79" s="2" t="s">
        <v>52</v>
      </c>
    </row>
    <row r="80" spans="1:52" ht="30" customHeight="1" x14ac:dyDescent="0.3">
      <c r="A80" s="8" t="s">
        <v>418</v>
      </c>
      <c r="B80" s="8" t="s">
        <v>52</v>
      </c>
      <c r="C80" s="8" t="s">
        <v>52</v>
      </c>
      <c r="D80" s="9"/>
      <c r="E80" s="13"/>
      <c r="F80" s="14">
        <f>TRUNC(SUMIF(N72:N79, N71, F72:F79),0)</f>
        <v>583841</v>
      </c>
      <c r="G80" s="13"/>
      <c r="H80" s="14">
        <f>TRUNC(SUMIF(N72:N79, N71, H72:H79),0)</f>
        <v>1967626</v>
      </c>
      <c r="I80" s="13"/>
      <c r="J80" s="14">
        <f>TRUNC(SUMIF(N72:N79, N71, J72:J79),0)</f>
        <v>7051</v>
      </c>
      <c r="K80" s="13"/>
      <c r="L80" s="14">
        <f>F80+H80+J80</f>
        <v>2558518</v>
      </c>
      <c r="M80" s="8" t="s">
        <v>52</v>
      </c>
      <c r="N80" s="2" t="s">
        <v>83</v>
      </c>
      <c r="O80" s="2" t="s">
        <v>83</v>
      </c>
      <c r="P80" s="2" t="s">
        <v>52</v>
      </c>
      <c r="Q80" s="2" t="s">
        <v>52</v>
      </c>
      <c r="R80" s="2" t="s">
        <v>52</v>
      </c>
      <c r="S80" s="3"/>
      <c r="T80" s="3"/>
      <c r="U80" s="3"/>
      <c r="V80" s="3"/>
      <c r="W80" s="3"/>
      <c r="X80" s="3"/>
      <c r="Y80" s="3"/>
      <c r="Z80" s="3"/>
      <c r="AA80" s="3"/>
      <c r="AB80" s="3"/>
      <c r="AC80" s="3"/>
      <c r="AD80" s="3"/>
      <c r="AE80" s="3"/>
      <c r="AF80" s="3"/>
      <c r="AG80" s="3"/>
      <c r="AH80" s="3"/>
      <c r="AI80" s="3"/>
      <c r="AJ80" s="3"/>
      <c r="AK80" s="3"/>
      <c r="AL80" s="3"/>
      <c r="AM80" s="3"/>
      <c r="AN80" s="3"/>
      <c r="AO80" s="3"/>
      <c r="AP80" s="3"/>
      <c r="AQ80" s="3"/>
      <c r="AR80" s="3"/>
      <c r="AS80" s="3"/>
      <c r="AT80" s="3"/>
      <c r="AU80" s="3"/>
      <c r="AV80" s="2" t="s">
        <v>52</v>
      </c>
      <c r="AW80" s="2" t="s">
        <v>52</v>
      </c>
      <c r="AX80" s="2" t="s">
        <v>52</v>
      </c>
      <c r="AY80" s="2" t="s">
        <v>52</v>
      </c>
      <c r="AZ80" s="2" t="s">
        <v>52</v>
      </c>
    </row>
    <row r="81" spans="1:52" ht="30" customHeight="1" x14ac:dyDescent="0.3">
      <c r="A81" s="9"/>
      <c r="B81" s="9"/>
      <c r="C81" s="9"/>
      <c r="D81" s="9"/>
      <c r="E81" s="13"/>
      <c r="F81" s="14"/>
      <c r="G81" s="13"/>
      <c r="H81" s="14"/>
      <c r="I81" s="13"/>
      <c r="J81" s="14"/>
      <c r="K81" s="13"/>
      <c r="L81" s="14"/>
      <c r="M81" s="9"/>
    </row>
    <row r="82" spans="1:52" ht="30" customHeight="1" x14ac:dyDescent="0.3">
      <c r="A82" s="124" t="s">
        <v>509</v>
      </c>
      <c r="B82" s="124"/>
      <c r="C82" s="124"/>
      <c r="D82" s="124"/>
      <c r="E82" s="125"/>
      <c r="F82" s="126"/>
      <c r="G82" s="125"/>
      <c r="H82" s="126"/>
      <c r="I82" s="125"/>
      <c r="J82" s="126"/>
      <c r="K82" s="125"/>
      <c r="L82" s="126"/>
      <c r="M82" s="124"/>
      <c r="N82" s="1" t="s">
        <v>129</v>
      </c>
    </row>
    <row r="83" spans="1:52" ht="30" customHeight="1" x14ac:dyDescent="0.3">
      <c r="A83" s="8" t="s">
        <v>468</v>
      </c>
      <c r="B83" s="8" t="s">
        <v>469</v>
      </c>
      <c r="C83" s="8" t="s">
        <v>68</v>
      </c>
      <c r="D83" s="9">
        <v>24.96</v>
      </c>
      <c r="E83" s="13">
        <f>단가대비표!O13</f>
        <v>43200</v>
      </c>
      <c r="F83" s="14">
        <f>TRUNC(E83*D83,1)</f>
        <v>1078272</v>
      </c>
      <c r="G83" s="13">
        <f>단가대비표!P13</f>
        <v>0</v>
      </c>
      <c r="H83" s="14">
        <f>TRUNC(G83*D83,1)</f>
        <v>0</v>
      </c>
      <c r="I83" s="13">
        <f>단가대비표!V13</f>
        <v>0</v>
      </c>
      <c r="J83" s="14">
        <f>TRUNC(I83*D83,1)</f>
        <v>0</v>
      </c>
      <c r="K83" s="13">
        <f t="shared" ref="K83:L86" si="15">TRUNC(E83+G83+I83,1)</f>
        <v>43200</v>
      </c>
      <c r="L83" s="14">
        <f t="shared" si="15"/>
        <v>1078272</v>
      </c>
      <c r="M83" s="8" t="s">
        <v>470</v>
      </c>
      <c r="N83" s="2" t="s">
        <v>129</v>
      </c>
      <c r="O83" s="2" t="s">
        <v>471</v>
      </c>
      <c r="P83" s="2" t="s">
        <v>64</v>
      </c>
      <c r="Q83" s="2" t="s">
        <v>64</v>
      </c>
      <c r="R83" s="2" t="s">
        <v>63</v>
      </c>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2" t="s">
        <v>52</v>
      </c>
      <c r="AW83" s="2" t="s">
        <v>510</v>
      </c>
      <c r="AX83" s="2" t="s">
        <v>52</v>
      </c>
      <c r="AY83" s="2" t="s">
        <v>52</v>
      </c>
      <c r="AZ83" s="2" t="s">
        <v>52</v>
      </c>
    </row>
    <row r="84" spans="1:52" ht="30" customHeight="1" x14ac:dyDescent="0.3">
      <c r="A84" s="8" t="s">
        <v>473</v>
      </c>
      <c r="B84" s="8" t="s">
        <v>474</v>
      </c>
      <c r="C84" s="8" t="s">
        <v>68</v>
      </c>
      <c r="D84" s="9">
        <v>24.96</v>
      </c>
      <c r="E84" s="13">
        <f>일위대가목록!E67</f>
        <v>0</v>
      </c>
      <c r="F84" s="14">
        <f>TRUNC(E84*D84,1)</f>
        <v>0</v>
      </c>
      <c r="G84" s="13">
        <f>일위대가목록!F67</f>
        <v>33564</v>
      </c>
      <c r="H84" s="14">
        <f>TRUNC(G84*D84,1)</f>
        <v>837757.4</v>
      </c>
      <c r="I84" s="13">
        <f>일위대가목록!G67</f>
        <v>0</v>
      </c>
      <c r="J84" s="14">
        <f>TRUNC(I84*D84,1)</f>
        <v>0</v>
      </c>
      <c r="K84" s="13">
        <f t="shared" si="15"/>
        <v>33564</v>
      </c>
      <c r="L84" s="14">
        <f t="shared" si="15"/>
        <v>837757.4</v>
      </c>
      <c r="M84" s="8" t="s">
        <v>475</v>
      </c>
      <c r="N84" s="2" t="s">
        <v>129</v>
      </c>
      <c r="O84" s="2" t="s">
        <v>476</v>
      </c>
      <c r="P84" s="2" t="s">
        <v>63</v>
      </c>
      <c r="Q84" s="2" t="s">
        <v>64</v>
      </c>
      <c r="R84" s="2" t="s">
        <v>64</v>
      </c>
      <c r="S84" s="3"/>
      <c r="T84" s="3"/>
      <c r="U84" s="3"/>
      <c r="V84" s="3"/>
      <c r="W84" s="3"/>
      <c r="X84" s="3"/>
      <c r="Y84" s="3"/>
      <c r="Z84" s="3"/>
      <c r="AA84" s="3"/>
      <c r="AB84" s="3"/>
      <c r="AC84" s="3"/>
      <c r="AD84" s="3"/>
      <c r="AE84" s="3"/>
      <c r="AF84" s="3"/>
      <c r="AG84" s="3"/>
      <c r="AH84" s="3"/>
      <c r="AI84" s="3"/>
      <c r="AJ84" s="3"/>
      <c r="AK84" s="3"/>
      <c r="AL84" s="3"/>
      <c r="AM84" s="3"/>
      <c r="AN84" s="3"/>
      <c r="AO84" s="3"/>
      <c r="AP84" s="3"/>
      <c r="AQ84" s="3"/>
      <c r="AR84" s="3"/>
      <c r="AS84" s="3"/>
      <c r="AT84" s="3"/>
      <c r="AU84" s="3"/>
      <c r="AV84" s="2" t="s">
        <v>52</v>
      </c>
      <c r="AW84" s="2" t="s">
        <v>511</v>
      </c>
      <c r="AX84" s="2" t="s">
        <v>52</v>
      </c>
      <c r="AY84" s="2" t="s">
        <v>52</v>
      </c>
      <c r="AZ84" s="2" t="s">
        <v>52</v>
      </c>
    </row>
    <row r="85" spans="1:52" ht="30" customHeight="1" x14ac:dyDescent="0.3">
      <c r="A85" s="8" t="s">
        <v>478</v>
      </c>
      <c r="B85" s="8" t="s">
        <v>479</v>
      </c>
      <c r="C85" s="8" t="s">
        <v>244</v>
      </c>
      <c r="D85" s="9">
        <v>51.2</v>
      </c>
      <c r="E85" s="13">
        <f>일위대가목록!E68</f>
        <v>376</v>
      </c>
      <c r="F85" s="14">
        <f>TRUNC(E85*D85,1)</f>
        <v>19251.2</v>
      </c>
      <c r="G85" s="13">
        <f>일위대가목록!F68</f>
        <v>0</v>
      </c>
      <c r="H85" s="14">
        <f>TRUNC(G85*D85,1)</f>
        <v>0</v>
      </c>
      <c r="I85" s="13">
        <f>일위대가목록!G68</f>
        <v>0</v>
      </c>
      <c r="J85" s="14">
        <f>TRUNC(I85*D85,1)</f>
        <v>0</v>
      </c>
      <c r="K85" s="13">
        <f t="shared" si="15"/>
        <v>376</v>
      </c>
      <c r="L85" s="14">
        <f t="shared" si="15"/>
        <v>19251.2</v>
      </c>
      <c r="M85" s="8" t="s">
        <v>480</v>
      </c>
      <c r="N85" s="2" t="s">
        <v>129</v>
      </c>
      <c r="O85" s="2" t="s">
        <v>481</v>
      </c>
      <c r="P85" s="2" t="s">
        <v>63</v>
      </c>
      <c r="Q85" s="2" t="s">
        <v>64</v>
      </c>
      <c r="R85" s="2" t="s">
        <v>64</v>
      </c>
      <c r="S85" s="3"/>
      <c r="T85" s="3"/>
      <c r="U85" s="3"/>
      <c r="V85" s="3"/>
      <c r="W85" s="3"/>
      <c r="X85" s="3"/>
      <c r="Y85" s="3"/>
      <c r="Z85" s="3"/>
      <c r="AA85" s="3"/>
      <c r="AB85" s="3"/>
      <c r="AC85" s="3"/>
      <c r="AD85" s="3"/>
      <c r="AE85" s="3"/>
      <c r="AF85" s="3"/>
      <c r="AG85" s="3"/>
      <c r="AH85" s="3"/>
      <c r="AI85" s="3"/>
      <c r="AJ85" s="3"/>
      <c r="AK85" s="3"/>
      <c r="AL85" s="3"/>
      <c r="AM85" s="3"/>
      <c r="AN85" s="3"/>
      <c r="AO85" s="3"/>
      <c r="AP85" s="3"/>
      <c r="AQ85" s="3"/>
      <c r="AR85" s="3"/>
      <c r="AS85" s="3"/>
      <c r="AT85" s="3"/>
      <c r="AU85" s="3"/>
      <c r="AV85" s="2" t="s">
        <v>52</v>
      </c>
      <c r="AW85" s="2" t="s">
        <v>512</v>
      </c>
      <c r="AX85" s="2" t="s">
        <v>52</v>
      </c>
      <c r="AY85" s="2" t="s">
        <v>52</v>
      </c>
      <c r="AZ85" s="2" t="s">
        <v>52</v>
      </c>
    </row>
    <row r="86" spans="1:52" ht="30" customHeight="1" x14ac:dyDescent="0.3">
      <c r="A86" s="8" t="s">
        <v>483</v>
      </c>
      <c r="B86" s="8" t="s">
        <v>484</v>
      </c>
      <c r="C86" s="8" t="s">
        <v>244</v>
      </c>
      <c r="D86" s="9">
        <v>16.239999999999998</v>
      </c>
      <c r="E86" s="13">
        <f>일위대가목록!E69</f>
        <v>5184</v>
      </c>
      <c r="F86" s="14">
        <f>TRUNC(E86*D86,1)</f>
        <v>84188.1</v>
      </c>
      <c r="G86" s="13">
        <f>일위대가목록!F69</f>
        <v>0</v>
      </c>
      <c r="H86" s="14">
        <f>TRUNC(G86*D86,1)</f>
        <v>0</v>
      </c>
      <c r="I86" s="13">
        <f>일위대가목록!G69</f>
        <v>0</v>
      </c>
      <c r="J86" s="14">
        <f>TRUNC(I86*D86,1)</f>
        <v>0</v>
      </c>
      <c r="K86" s="13">
        <f t="shared" si="15"/>
        <v>5184</v>
      </c>
      <c r="L86" s="14">
        <f t="shared" si="15"/>
        <v>84188.1</v>
      </c>
      <c r="M86" s="8" t="s">
        <v>485</v>
      </c>
      <c r="N86" s="2" t="s">
        <v>129</v>
      </c>
      <c r="O86" s="2" t="s">
        <v>486</v>
      </c>
      <c r="P86" s="2" t="s">
        <v>63</v>
      </c>
      <c r="Q86" s="2" t="s">
        <v>64</v>
      </c>
      <c r="R86" s="2" t="s">
        <v>64</v>
      </c>
      <c r="S86" s="3"/>
      <c r="T86" s="3"/>
      <c r="U86" s="3"/>
      <c r="V86" s="3"/>
      <c r="W86" s="3"/>
      <c r="X86" s="3"/>
      <c r="Y86" s="3"/>
      <c r="Z86" s="3"/>
      <c r="AA86" s="3"/>
      <c r="AB86" s="3"/>
      <c r="AC86" s="3"/>
      <c r="AD86" s="3"/>
      <c r="AE86" s="3"/>
      <c r="AF86" s="3"/>
      <c r="AG86" s="3"/>
      <c r="AH86" s="3"/>
      <c r="AI86" s="3"/>
      <c r="AJ86" s="3"/>
      <c r="AK86" s="3"/>
      <c r="AL86" s="3"/>
      <c r="AM86" s="3"/>
      <c r="AN86" s="3"/>
      <c r="AO86" s="3"/>
      <c r="AP86" s="3"/>
      <c r="AQ86" s="3"/>
      <c r="AR86" s="3"/>
      <c r="AS86" s="3"/>
      <c r="AT86" s="3"/>
      <c r="AU86" s="3"/>
      <c r="AV86" s="2" t="s">
        <v>52</v>
      </c>
      <c r="AW86" s="2" t="s">
        <v>513</v>
      </c>
      <c r="AX86" s="2" t="s">
        <v>52</v>
      </c>
      <c r="AY86" s="2" t="s">
        <v>52</v>
      </c>
      <c r="AZ86" s="2" t="s">
        <v>52</v>
      </c>
    </row>
    <row r="87" spans="1:52" ht="30" customHeight="1" x14ac:dyDescent="0.3">
      <c r="A87" s="8" t="s">
        <v>418</v>
      </c>
      <c r="B87" s="8" t="s">
        <v>52</v>
      </c>
      <c r="C87" s="8" t="s">
        <v>52</v>
      </c>
      <c r="D87" s="9"/>
      <c r="E87" s="13"/>
      <c r="F87" s="14">
        <f>TRUNC(SUMIF(N83:N86, N82, F83:F86),0)</f>
        <v>1181711</v>
      </c>
      <c r="G87" s="13"/>
      <c r="H87" s="14">
        <f>TRUNC(SUMIF(N83:N86, N82, H83:H86),0)</f>
        <v>837757</v>
      </c>
      <c r="I87" s="13"/>
      <c r="J87" s="14">
        <f>TRUNC(SUMIF(N83:N86, N82, J83:J86),0)</f>
        <v>0</v>
      </c>
      <c r="K87" s="13"/>
      <c r="L87" s="14">
        <f>F87+H87+J87</f>
        <v>2019468</v>
      </c>
      <c r="M87" s="8" t="s">
        <v>52</v>
      </c>
      <c r="N87" s="2" t="s">
        <v>83</v>
      </c>
      <c r="O87" s="2" t="s">
        <v>83</v>
      </c>
      <c r="P87" s="2" t="s">
        <v>52</v>
      </c>
      <c r="Q87" s="2" t="s">
        <v>52</v>
      </c>
      <c r="R87" s="2" t="s">
        <v>52</v>
      </c>
      <c r="S87" s="3"/>
      <c r="T87" s="3"/>
      <c r="U87" s="3"/>
      <c r="V87" s="3"/>
      <c r="W87" s="3"/>
      <c r="X87" s="3"/>
      <c r="Y87" s="3"/>
      <c r="Z87" s="3"/>
      <c r="AA87" s="3"/>
      <c r="AB87" s="3"/>
      <c r="AC87" s="3"/>
      <c r="AD87" s="3"/>
      <c r="AE87" s="3"/>
      <c r="AF87" s="3"/>
      <c r="AG87" s="3"/>
      <c r="AH87" s="3"/>
      <c r="AI87" s="3"/>
      <c r="AJ87" s="3"/>
      <c r="AK87" s="3"/>
      <c r="AL87" s="3"/>
      <c r="AM87" s="3"/>
      <c r="AN87" s="3"/>
      <c r="AO87" s="3"/>
      <c r="AP87" s="3"/>
      <c r="AQ87" s="3"/>
      <c r="AR87" s="3"/>
      <c r="AS87" s="3"/>
      <c r="AT87" s="3"/>
      <c r="AU87" s="3"/>
      <c r="AV87" s="2" t="s">
        <v>52</v>
      </c>
      <c r="AW87" s="2" t="s">
        <v>52</v>
      </c>
      <c r="AX87" s="2" t="s">
        <v>52</v>
      </c>
      <c r="AY87" s="2" t="s">
        <v>52</v>
      </c>
      <c r="AZ87" s="2" t="s">
        <v>52</v>
      </c>
    </row>
    <row r="88" spans="1:52" ht="30" customHeight="1" x14ac:dyDescent="0.3">
      <c r="A88" s="9"/>
      <c r="B88" s="9"/>
      <c r="C88" s="9"/>
      <c r="D88" s="9"/>
      <c r="E88" s="13"/>
      <c r="F88" s="14"/>
      <c r="G88" s="13"/>
      <c r="H88" s="14"/>
      <c r="I88" s="13"/>
      <c r="J88" s="14"/>
      <c r="K88" s="13"/>
      <c r="L88" s="14"/>
      <c r="M88" s="9"/>
    </row>
    <row r="89" spans="1:52" ht="30" customHeight="1" x14ac:dyDescent="0.3">
      <c r="A89" s="124" t="s">
        <v>514</v>
      </c>
      <c r="B89" s="124"/>
      <c r="C89" s="124"/>
      <c r="D89" s="124"/>
      <c r="E89" s="125"/>
      <c r="F89" s="126"/>
      <c r="G89" s="125"/>
      <c r="H89" s="126"/>
      <c r="I89" s="125"/>
      <c r="J89" s="126"/>
      <c r="K89" s="125"/>
      <c r="L89" s="126"/>
      <c r="M89" s="124"/>
      <c r="N89" s="1" t="s">
        <v>133</v>
      </c>
    </row>
    <row r="90" spans="1:52" ht="30" customHeight="1" x14ac:dyDescent="0.3">
      <c r="A90" s="8" t="s">
        <v>421</v>
      </c>
      <c r="B90" s="8" t="s">
        <v>422</v>
      </c>
      <c r="C90" s="8" t="s">
        <v>423</v>
      </c>
      <c r="D90" s="9">
        <v>1</v>
      </c>
      <c r="E90" s="13">
        <f>단가대비표!O33</f>
        <v>0</v>
      </c>
      <c r="F90" s="14">
        <f>TRUNC(E90*D90,1)</f>
        <v>0</v>
      </c>
      <c r="G90" s="13">
        <f>단가대비표!P33</f>
        <v>167081</v>
      </c>
      <c r="H90" s="14">
        <f>TRUNC(G90*D90,1)</f>
        <v>167081</v>
      </c>
      <c r="I90" s="13">
        <f>단가대비표!V33</f>
        <v>0</v>
      </c>
      <c r="J90" s="14">
        <f>TRUNC(I90*D90,1)</f>
        <v>0</v>
      </c>
      <c r="K90" s="13">
        <f>TRUNC(E90+G90+I90,1)</f>
        <v>167081</v>
      </c>
      <c r="L90" s="14">
        <f>TRUNC(F90+H90+J90,1)</f>
        <v>167081</v>
      </c>
      <c r="M90" s="8" t="s">
        <v>424</v>
      </c>
      <c r="N90" s="2" t="s">
        <v>133</v>
      </c>
      <c r="O90" s="2" t="s">
        <v>425</v>
      </c>
      <c r="P90" s="2" t="s">
        <v>64</v>
      </c>
      <c r="Q90" s="2" t="s">
        <v>64</v>
      </c>
      <c r="R90" s="2" t="s">
        <v>63</v>
      </c>
      <c r="S90" s="3"/>
      <c r="T90" s="3"/>
      <c r="U90" s="3"/>
      <c r="V90" s="3"/>
      <c r="W90" s="3"/>
      <c r="X90" s="3"/>
      <c r="Y90" s="3"/>
      <c r="Z90" s="3"/>
      <c r="AA90" s="3"/>
      <c r="AB90" s="3"/>
      <c r="AC90" s="3"/>
      <c r="AD90" s="3"/>
      <c r="AE90" s="3"/>
      <c r="AF90" s="3"/>
      <c r="AG90" s="3"/>
      <c r="AH90" s="3"/>
      <c r="AI90" s="3"/>
      <c r="AJ90" s="3"/>
      <c r="AK90" s="3"/>
      <c r="AL90" s="3"/>
      <c r="AM90" s="3"/>
      <c r="AN90" s="3"/>
      <c r="AO90" s="3"/>
      <c r="AP90" s="3"/>
      <c r="AQ90" s="3"/>
      <c r="AR90" s="3"/>
      <c r="AS90" s="3"/>
      <c r="AT90" s="3"/>
      <c r="AU90" s="3"/>
      <c r="AV90" s="2" t="s">
        <v>52</v>
      </c>
      <c r="AW90" s="2" t="s">
        <v>515</v>
      </c>
      <c r="AX90" s="2" t="s">
        <v>52</v>
      </c>
      <c r="AY90" s="2" t="s">
        <v>52</v>
      </c>
      <c r="AZ90" s="2" t="s">
        <v>52</v>
      </c>
    </row>
    <row r="91" spans="1:52" ht="30" customHeight="1" x14ac:dyDescent="0.3">
      <c r="A91" s="8" t="s">
        <v>418</v>
      </c>
      <c r="B91" s="8" t="s">
        <v>52</v>
      </c>
      <c r="C91" s="8" t="s">
        <v>52</v>
      </c>
      <c r="D91" s="9"/>
      <c r="E91" s="13"/>
      <c r="F91" s="14">
        <f>TRUNC(SUMIF(N90:N90, N89, F90:F90),0)</f>
        <v>0</v>
      </c>
      <c r="G91" s="13"/>
      <c r="H91" s="14">
        <f>TRUNC(SUMIF(N90:N90, N89, H90:H90),0)</f>
        <v>167081</v>
      </c>
      <c r="I91" s="13"/>
      <c r="J91" s="14">
        <f>TRUNC(SUMIF(N90:N90, N89, J90:J90),0)</f>
        <v>0</v>
      </c>
      <c r="K91" s="13"/>
      <c r="L91" s="14">
        <f>F91+H91+J91</f>
        <v>167081</v>
      </c>
      <c r="M91" s="8" t="s">
        <v>52</v>
      </c>
      <c r="N91" s="2" t="s">
        <v>83</v>
      </c>
      <c r="O91" s="2" t="s">
        <v>83</v>
      </c>
      <c r="P91" s="2" t="s">
        <v>52</v>
      </c>
      <c r="Q91" s="2" t="s">
        <v>52</v>
      </c>
      <c r="R91" s="2" t="s">
        <v>52</v>
      </c>
      <c r="S91" s="3"/>
      <c r="T91" s="3"/>
      <c r="U91" s="3"/>
      <c r="V91" s="3"/>
      <c r="W91" s="3"/>
      <c r="X91" s="3"/>
      <c r="Y91" s="3"/>
      <c r="Z91" s="3"/>
      <c r="AA91" s="3"/>
      <c r="AB91" s="3"/>
      <c r="AC91" s="3"/>
      <c r="AD91" s="3"/>
      <c r="AE91" s="3"/>
      <c r="AF91" s="3"/>
      <c r="AG91" s="3"/>
      <c r="AH91" s="3"/>
      <c r="AI91" s="3"/>
      <c r="AJ91" s="3"/>
      <c r="AK91" s="3"/>
      <c r="AL91" s="3"/>
      <c r="AM91" s="3"/>
      <c r="AN91" s="3"/>
      <c r="AO91" s="3"/>
      <c r="AP91" s="3"/>
      <c r="AQ91" s="3"/>
      <c r="AR91" s="3"/>
      <c r="AS91" s="3"/>
      <c r="AT91" s="3"/>
      <c r="AU91" s="3"/>
      <c r="AV91" s="2" t="s">
        <v>52</v>
      </c>
      <c r="AW91" s="2" t="s">
        <v>52</v>
      </c>
      <c r="AX91" s="2" t="s">
        <v>52</v>
      </c>
      <c r="AY91" s="2" t="s">
        <v>52</v>
      </c>
      <c r="AZ91" s="2" t="s">
        <v>52</v>
      </c>
    </row>
    <row r="92" spans="1:52" ht="30" customHeight="1" x14ac:dyDescent="0.3">
      <c r="A92" s="9"/>
      <c r="B92" s="9"/>
      <c r="C92" s="9"/>
      <c r="D92" s="9"/>
      <c r="E92" s="13"/>
      <c r="F92" s="14"/>
      <c r="G92" s="13"/>
      <c r="H92" s="14"/>
      <c r="I92" s="13"/>
      <c r="J92" s="14"/>
      <c r="K92" s="13"/>
      <c r="L92" s="14"/>
      <c r="M92" s="9"/>
    </row>
    <row r="93" spans="1:52" ht="30" customHeight="1" x14ac:dyDescent="0.3">
      <c r="A93" s="124" t="s">
        <v>516</v>
      </c>
      <c r="B93" s="124"/>
      <c r="C93" s="124"/>
      <c r="D93" s="124"/>
      <c r="E93" s="125"/>
      <c r="F93" s="126"/>
      <c r="G93" s="125"/>
      <c r="H93" s="126"/>
      <c r="I93" s="125"/>
      <c r="J93" s="126"/>
      <c r="K93" s="125"/>
      <c r="L93" s="126"/>
      <c r="M93" s="124"/>
      <c r="N93" s="1" t="s">
        <v>137</v>
      </c>
    </row>
    <row r="94" spans="1:52" ht="30" customHeight="1" x14ac:dyDescent="0.3">
      <c r="A94" s="8" t="s">
        <v>496</v>
      </c>
      <c r="B94" s="8" t="s">
        <v>436</v>
      </c>
      <c r="C94" s="8" t="s">
        <v>68</v>
      </c>
      <c r="D94" s="9">
        <v>19.968</v>
      </c>
      <c r="E94" s="13">
        <f>일위대가목록!E70</f>
        <v>1109</v>
      </c>
      <c r="F94" s="14">
        <f t="shared" ref="F94:F101" si="16">TRUNC(E94*D94,1)</f>
        <v>22144.5</v>
      </c>
      <c r="G94" s="13">
        <f>일위대가목록!F70</f>
        <v>2231</v>
      </c>
      <c r="H94" s="14">
        <f t="shared" ref="H94:H101" si="17">TRUNC(G94*D94,1)</f>
        <v>44548.6</v>
      </c>
      <c r="I94" s="13">
        <f>일위대가목록!G70</f>
        <v>0</v>
      </c>
      <c r="J94" s="14">
        <f t="shared" ref="J94:J101" si="18">TRUNC(I94*D94,1)</f>
        <v>0</v>
      </c>
      <c r="K94" s="13">
        <f t="shared" ref="K94:L101" si="19">TRUNC(E94+G94+I94,1)</f>
        <v>3340</v>
      </c>
      <c r="L94" s="14">
        <f t="shared" si="19"/>
        <v>66693.100000000006</v>
      </c>
      <c r="M94" s="8" t="s">
        <v>497</v>
      </c>
      <c r="N94" s="2" t="s">
        <v>137</v>
      </c>
      <c r="O94" s="2" t="s">
        <v>498</v>
      </c>
      <c r="P94" s="2" t="s">
        <v>63</v>
      </c>
      <c r="Q94" s="2" t="s">
        <v>64</v>
      </c>
      <c r="R94" s="2" t="s">
        <v>64</v>
      </c>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2" t="s">
        <v>52</v>
      </c>
      <c r="AW94" s="2" t="s">
        <v>517</v>
      </c>
      <c r="AX94" s="2" t="s">
        <v>52</v>
      </c>
      <c r="AY94" s="2" t="s">
        <v>52</v>
      </c>
      <c r="AZ94" s="2" t="s">
        <v>52</v>
      </c>
    </row>
    <row r="95" spans="1:52" ht="30" customHeight="1" x14ac:dyDescent="0.3">
      <c r="A95" s="8" t="s">
        <v>452</v>
      </c>
      <c r="B95" s="8" t="s">
        <v>463</v>
      </c>
      <c r="C95" s="8" t="s">
        <v>68</v>
      </c>
      <c r="D95" s="9">
        <v>9.44</v>
      </c>
      <c r="E95" s="13">
        <f>일위대가목록!E66</f>
        <v>5838</v>
      </c>
      <c r="F95" s="14">
        <f t="shared" si="16"/>
        <v>55110.7</v>
      </c>
      <c r="G95" s="13">
        <f>일위대가목록!F66</f>
        <v>18140</v>
      </c>
      <c r="H95" s="14">
        <f t="shared" si="17"/>
        <v>171241.60000000001</v>
      </c>
      <c r="I95" s="13">
        <f>일위대가목록!G66</f>
        <v>362</v>
      </c>
      <c r="J95" s="14">
        <f t="shared" si="18"/>
        <v>3417.2</v>
      </c>
      <c r="K95" s="13">
        <f t="shared" si="19"/>
        <v>24340</v>
      </c>
      <c r="L95" s="14">
        <f t="shared" si="19"/>
        <v>229769.5</v>
      </c>
      <c r="M95" s="8" t="s">
        <v>464</v>
      </c>
      <c r="N95" s="2" t="s">
        <v>137</v>
      </c>
      <c r="O95" s="2" t="s">
        <v>465</v>
      </c>
      <c r="P95" s="2" t="s">
        <v>63</v>
      </c>
      <c r="Q95" s="2" t="s">
        <v>64</v>
      </c>
      <c r="R95" s="2" t="s">
        <v>64</v>
      </c>
      <c r="S95" s="3"/>
      <c r="T95" s="3"/>
      <c r="U95" s="3"/>
      <c r="V95" s="3"/>
      <c r="W95" s="3"/>
      <c r="X95" s="3"/>
      <c r="Y95" s="3"/>
      <c r="Z95" s="3"/>
      <c r="AA95" s="3"/>
      <c r="AB95" s="3"/>
      <c r="AC95" s="3"/>
      <c r="AD95" s="3"/>
      <c r="AE95" s="3"/>
      <c r="AF95" s="3"/>
      <c r="AG95" s="3"/>
      <c r="AH95" s="3"/>
      <c r="AI95" s="3"/>
      <c r="AJ95" s="3"/>
      <c r="AK95" s="3"/>
      <c r="AL95" s="3"/>
      <c r="AM95" s="3"/>
      <c r="AN95" s="3"/>
      <c r="AO95" s="3"/>
      <c r="AP95" s="3"/>
      <c r="AQ95" s="3"/>
      <c r="AR95" s="3"/>
      <c r="AS95" s="3"/>
      <c r="AT95" s="3"/>
      <c r="AU95" s="3"/>
      <c r="AV95" s="2" t="s">
        <v>52</v>
      </c>
      <c r="AW95" s="2" t="s">
        <v>518</v>
      </c>
      <c r="AX95" s="2" t="s">
        <v>52</v>
      </c>
      <c r="AY95" s="2" t="s">
        <v>52</v>
      </c>
      <c r="AZ95" s="2" t="s">
        <v>52</v>
      </c>
    </row>
    <row r="96" spans="1:52" ht="30" customHeight="1" x14ac:dyDescent="0.3">
      <c r="A96" s="8" t="s">
        <v>445</v>
      </c>
      <c r="B96" s="8" t="s">
        <v>446</v>
      </c>
      <c r="C96" s="8" t="s">
        <v>68</v>
      </c>
      <c r="D96" s="9">
        <v>9.44</v>
      </c>
      <c r="E96" s="13">
        <f>일위대가목록!E60</f>
        <v>1994</v>
      </c>
      <c r="F96" s="14">
        <f t="shared" si="16"/>
        <v>18823.3</v>
      </c>
      <c r="G96" s="13">
        <f>일위대가목록!F60</f>
        <v>15695</v>
      </c>
      <c r="H96" s="14">
        <f t="shared" si="17"/>
        <v>148160.79999999999</v>
      </c>
      <c r="I96" s="13">
        <f>일위대가목록!G60</f>
        <v>0</v>
      </c>
      <c r="J96" s="14">
        <f t="shared" si="18"/>
        <v>0</v>
      </c>
      <c r="K96" s="13">
        <f t="shared" si="19"/>
        <v>17689</v>
      </c>
      <c r="L96" s="14">
        <f t="shared" si="19"/>
        <v>166984.1</v>
      </c>
      <c r="M96" s="8" t="s">
        <v>447</v>
      </c>
      <c r="N96" s="2" t="s">
        <v>137</v>
      </c>
      <c r="O96" s="2" t="s">
        <v>448</v>
      </c>
      <c r="P96" s="2" t="s">
        <v>63</v>
      </c>
      <c r="Q96" s="2" t="s">
        <v>64</v>
      </c>
      <c r="R96" s="2" t="s">
        <v>64</v>
      </c>
      <c r="S96" s="3"/>
      <c r="T96" s="3"/>
      <c r="U96" s="3"/>
      <c r="V96" s="3"/>
      <c r="W96" s="3"/>
      <c r="X96" s="3"/>
      <c r="Y96" s="3"/>
      <c r="Z96" s="3"/>
      <c r="AA96" s="3"/>
      <c r="AB96" s="3"/>
      <c r="AC96" s="3"/>
      <c r="AD96" s="3"/>
      <c r="AE96" s="3"/>
      <c r="AF96" s="3"/>
      <c r="AG96" s="3"/>
      <c r="AH96" s="3"/>
      <c r="AI96" s="3"/>
      <c r="AJ96" s="3"/>
      <c r="AK96" s="3"/>
      <c r="AL96" s="3"/>
      <c r="AM96" s="3"/>
      <c r="AN96" s="3"/>
      <c r="AO96" s="3"/>
      <c r="AP96" s="3"/>
      <c r="AQ96" s="3"/>
      <c r="AR96" s="3"/>
      <c r="AS96" s="3"/>
      <c r="AT96" s="3"/>
      <c r="AU96" s="3"/>
      <c r="AV96" s="2" t="s">
        <v>52</v>
      </c>
      <c r="AW96" s="2" t="s">
        <v>519</v>
      </c>
      <c r="AX96" s="2" t="s">
        <v>52</v>
      </c>
      <c r="AY96" s="2" t="s">
        <v>52</v>
      </c>
      <c r="AZ96" s="2" t="s">
        <v>52</v>
      </c>
    </row>
    <row r="97" spans="1:52" ht="30" customHeight="1" x14ac:dyDescent="0.3">
      <c r="A97" s="8" t="s">
        <v>52</v>
      </c>
      <c r="B97" s="8" t="s">
        <v>52</v>
      </c>
      <c r="C97" s="8" t="s">
        <v>52</v>
      </c>
      <c r="D97" s="9"/>
      <c r="E97" s="13">
        <v>0</v>
      </c>
      <c r="F97" s="14">
        <f t="shared" si="16"/>
        <v>0</v>
      </c>
      <c r="G97" s="13">
        <v>0</v>
      </c>
      <c r="H97" s="14">
        <f t="shared" si="17"/>
        <v>0</v>
      </c>
      <c r="I97" s="13">
        <v>0</v>
      </c>
      <c r="J97" s="14">
        <f t="shared" si="18"/>
        <v>0</v>
      </c>
      <c r="K97" s="13">
        <f t="shared" si="19"/>
        <v>0</v>
      </c>
      <c r="L97" s="14">
        <f t="shared" si="19"/>
        <v>0</v>
      </c>
      <c r="M97" s="8" t="s">
        <v>52</v>
      </c>
      <c r="N97" s="2" t="s">
        <v>137</v>
      </c>
      <c r="O97" s="2" t="s">
        <v>52</v>
      </c>
      <c r="P97" s="2" t="s">
        <v>64</v>
      </c>
      <c r="Q97" s="2" t="s">
        <v>64</v>
      </c>
      <c r="R97" s="2" t="s">
        <v>64</v>
      </c>
      <c r="S97" s="3"/>
      <c r="T97" s="3"/>
      <c r="U97" s="3"/>
      <c r="V97" s="3"/>
      <c r="W97" s="3"/>
      <c r="X97" s="3"/>
      <c r="Y97" s="3"/>
      <c r="Z97" s="3"/>
      <c r="AA97" s="3"/>
      <c r="AB97" s="3"/>
      <c r="AC97" s="3"/>
      <c r="AD97" s="3"/>
      <c r="AE97" s="3"/>
      <c r="AF97" s="3"/>
      <c r="AG97" s="3"/>
      <c r="AH97" s="3"/>
      <c r="AI97" s="3"/>
      <c r="AJ97" s="3"/>
      <c r="AK97" s="3"/>
      <c r="AL97" s="3"/>
      <c r="AM97" s="3"/>
      <c r="AN97" s="3"/>
      <c r="AO97" s="3"/>
      <c r="AP97" s="3"/>
      <c r="AQ97" s="3"/>
      <c r="AR97" s="3"/>
      <c r="AS97" s="3"/>
      <c r="AT97" s="3"/>
      <c r="AU97" s="3"/>
      <c r="AV97" s="2" t="s">
        <v>52</v>
      </c>
      <c r="AW97" s="2" t="s">
        <v>137</v>
      </c>
      <c r="AX97" s="2" t="s">
        <v>52</v>
      </c>
      <c r="AY97" s="2" t="s">
        <v>52</v>
      </c>
      <c r="AZ97" s="2" t="s">
        <v>52</v>
      </c>
    </row>
    <row r="98" spans="1:52" ht="30" customHeight="1" x14ac:dyDescent="0.3">
      <c r="A98" s="8" t="s">
        <v>435</v>
      </c>
      <c r="B98" s="8" t="s">
        <v>436</v>
      </c>
      <c r="C98" s="8" t="s">
        <v>68</v>
      </c>
      <c r="D98" s="9">
        <v>52.152000000000001</v>
      </c>
      <c r="E98" s="13">
        <f>일위대가목록!E58</f>
        <v>1650</v>
      </c>
      <c r="F98" s="14">
        <f t="shared" si="16"/>
        <v>86050.8</v>
      </c>
      <c r="G98" s="13">
        <f>일위대가목록!F58</f>
        <v>2231</v>
      </c>
      <c r="H98" s="14">
        <f t="shared" si="17"/>
        <v>116351.1</v>
      </c>
      <c r="I98" s="13">
        <f>일위대가목록!G58</f>
        <v>0</v>
      </c>
      <c r="J98" s="14">
        <f t="shared" si="18"/>
        <v>0</v>
      </c>
      <c r="K98" s="13">
        <f t="shared" si="19"/>
        <v>3881</v>
      </c>
      <c r="L98" s="14">
        <f t="shared" si="19"/>
        <v>202401.9</v>
      </c>
      <c r="M98" s="8" t="s">
        <v>437</v>
      </c>
      <c r="N98" s="2" t="s">
        <v>137</v>
      </c>
      <c r="O98" s="2" t="s">
        <v>438</v>
      </c>
      <c r="P98" s="2" t="s">
        <v>63</v>
      </c>
      <c r="Q98" s="2" t="s">
        <v>64</v>
      </c>
      <c r="R98" s="2" t="s">
        <v>64</v>
      </c>
      <c r="S98" s="3"/>
      <c r="T98" s="3"/>
      <c r="U98" s="3"/>
      <c r="V98" s="3"/>
      <c r="W98" s="3"/>
      <c r="X98" s="3"/>
      <c r="Y98" s="3"/>
      <c r="Z98" s="3"/>
      <c r="AA98" s="3"/>
      <c r="AB98" s="3"/>
      <c r="AC98" s="3"/>
      <c r="AD98" s="3"/>
      <c r="AE98" s="3"/>
      <c r="AF98" s="3"/>
      <c r="AG98" s="3"/>
      <c r="AH98" s="3"/>
      <c r="AI98" s="3"/>
      <c r="AJ98" s="3"/>
      <c r="AK98" s="3"/>
      <c r="AL98" s="3"/>
      <c r="AM98" s="3"/>
      <c r="AN98" s="3"/>
      <c r="AO98" s="3"/>
      <c r="AP98" s="3"/>
      <c r="AQ98" s="3"/>
      <c r="AR98" s="3"/>
      <c r="AS98" s="3"/>
      <c r="AT98" s="3"/>
      <c r="AU98" s="3"/>
      <c r="AV98" s="2" t="s">
        <v>52</v>
      </c>
      <c r="AW98" s="2" t="s">
        <v>520</v>
      </c>
      <c r="AX98" s="2" t="s">
        <v>52</v>
      </c>
      <c r="AY98" s="2" t="s">
        <v>52</v>
      </c>
      <c r="AZ98" s="2" t="s">
        <v>52</v>
      </c>
    </row>
    <row r="99" spans="1:52" ht="30" customHeight="1" x14ac:dyDescent="0.3">
      <c r="A99" s="8" t="s">
        <v>452</v>
      </c>
      <c r="B99" s="8" t="s">
        <v>453</v>
      </c>
      <c r="C99" s="8" t="s">
        <v>68</v>
      </c>
      <c r="D99" s="9">
        <v>10.039999999999999</v>
      </c>
      <c r="E99" s="13">
        <f>일위대가목록!E64</f>
        <v>4819</v>
      </c>
      <c r="F99" s="14">
        <f t="shared" si="16"/>
        <v>48382.7</v>
      </c>
      <c r="G99" s="13">
        <f>일위대가목록!F64</f>
        <v>18140</v>
      </c>
      <c r="H99" s="14">
        <f t="shared" si="17"/>
        <v>182125.6</v>
      </c>
      <c r="I99" s="13">
        <f>일위대가목록!G64</f>
        <v>362</v>
      </c>
      <c r="J99" s="14">
        <f t="shared" si="18"/>
        <v>3634.4</v>
      </c>
      <c r="K99" s="13">
        <f t="shared" si="19"/>
        <v>23321</v>
      </c>
      <c r="L99" s="14">
        <f t="shared" si="19"/>
        <v>234142.7</v>
      </c>
      <c r="M99" s="8" t="s">
        <v>454</v>
      </c>
      <c r="N99" s="2" t="s">
        <v>137</v>
      </c>
      <c r="O99" s="2" t="s">
        <v>455</v>
      </c>
      <c r="P99" s="2" t="s">
        <v>63</v>
      </c>
      <c r="Q99" s="2" t="s">
        <v>64</v>
      </c>
      <c r="R99" s="2" t="s">
        <v>64</v>
      </c>
      <c r="S99" s="3"/>
      <c r="T99" s="3"/>
      <c r="U99" s="3"/>
      <c r="V99" s="3"/>
      <c r="W99" s="3"/>
      <c r="X99" s="3"/>
      <c r="Y99" s="3"/>
      <c r="Z99" s="3"/>
      <c r="AA99" s="3"/>
      <c r="AB99" s="3"/>
      <c r="AC99" s="3"/>
      <c r="AD99" s="3"/>
      <c r="AE99" s="3"/>
      <c r="AF99" s="3"/>
      <c r="AG99" s="3"/>
      <c r="AH99" s="3"/>
      <c r="AI99" s="3"/>
      <c r="AJ99" s="3"/>
      <c r="AK99" s="3"/>
      <c r="AL99" s="3"/>
      <c r="AM99" s="3"/>
      <c r="AN99" s="3"/>
      <c r="AO99" s="3"/>
      <c r="AP99" s="3"/>
      <c r="AQ99" s="3"/>
      <c r="AR99" s="3"/>
      <c r="AS99" s="3"/>
      <c r="AT99" s="3"/>
      <c r="AU99" s="3"/>
      <c r="AV99" s="2" t="s">
        <v>52</v>
      </c>
      <c r="AW99" s="2" t="s">
        <v>521</v>
      </c>
      <c r="AX99" s="2" t="s">
        <v>52</v>
      </c>
      <c r="AY99" s="2" t="s">
        <v>52</v>
      </c>
      <c r="AZ99" s="2" t="s">
        <v>52</v>
      </c>
    </row>
    <row r="100" spans="1:52" ht="30" customHeight="1" x14ac:dyDescent="0.3">
      <c r="A100" s="8" t="s">
        <v>440</v>
      </c>
      <c r="B100" s="8" t="s">
        <v>441</v>
      </c>
      <c r="C100" s="8" t="s">
        <v>68</v>
      </c>
      <c r="D100" s="9">
        <v>57.48</v>
      </c>
      <c r="E100" s="13">
        <f>일위대가목록!E59</f>
        <v>4153</v>
      </c>
      <c r="F100" s="14">
        <f t="shared" si="16"/>
        <v>238714.4</v>
      </c>
      <c r="G100" s="13">
        <f>일위대가목록!F59</f>
        <v>7012</v>
      </c>
      <c r="H100" s="14">
        <f t="shared" si="17"/>
        <v>403049.7</v>
      </c>
      <c r="I100" s="13">
        <f>일위대가목록!G59</f>
        <v>0</v>
      </c>
      <c r="J100" s="14">
        <f t="shared" si="18"/>
        <v>0</v>
      </c>
      <c r="K100" s="13">
        <f t="shared" si="19"/>
        <v>11165</v>
      </c>
      <c r="L100" s="14">
        <f t="shared" si="19"/>
        <v>641764.1</v>
      </c>
      <c r="M100" s="8" t="s">
        <v>442</v>
      </c>
      <c r="N100" s="2" t="s">
        <v>137</v>
      </c>
      <c r="O100" s="2" t="s">
        <v>443</v>
      </c>
      <c r="P100" s="2" t="s">
        <v>63</v>
      </c>
      <c r="Q100" s="2" t="s">
        <v>64</v>
      </c>
      <c r="R100" s="2" t="s">
        <v>64</v>
      </c>
      <c r="S100" s="3"/>
      <c r="T100" s="3"/>
      <c r="U100" s="3"/>
      <c r="V100" s="3"/>
      <c r="W100" s="3"/>
      <c r="X100" s="3"/>
      <c r="Y100" s="3"/>
      <c r="Z100" s="3"/>
      <c r="AA100" s="3"/>
      <c r="AB100" s="3"/>
      <c r="AC100" s="3"/>
      <c r="AD100" s="3"/>
      <c r="AE100" s="3"/>
      <c r="AF100" s="3"/>
      <c r="AG100" s="3"/>
      <c r="AH100" s="3"/>
      <c r="AI100" s="3"/>
      <c r="AJ100" s="3"/>
      <c r="AK100" s="3"/>
      <c r="AL100" s="3"/>
      <c r="AM100" s="3"/>
      <c r="AN100" s="3"/>
      <c r="AO100" s="3"/>
      <c r="AP100" s="3"/>
      <c r="AQ100" s="3"/>
      <c r="AR100" s="3"/>
      <c r="AS100" s="3"/>
      <c r="AT100" s="3"/>
      <c r="AU100" s="3"/>
      <c r="AV100" s="2" t="s">
        <v>52</v>
      </c>
      <c r="AW100" s="2" t="s">
        <v>522</v>
      </c>
      <c r="AX100" s="2" t="s">
        <v>52</v>
      </c>
      <c r="AY100" s="2" t="s">
        <v>52</v>
      </c>
      <c r="AZ100" s="2" t="s">
        <v>52</v>
      </c>
    </row>
    <row r="101" spans="1:52" ht="30" customHeight="1" x14ac:dyDescent="0.3">
      <c r="A101" s="8" t="s">
        <v>445</v>
      </c>
      <c r="B101" s="8" t="s">
        <v>446</v>
      </c>
      <c r="C101" s="8" t="s">
        <v>68</v>
      </c>
      <c r="D101" s="9">
        <v>57.48</v>
      </c>
      <c r="E101" s="13">
        <f>일위대가목록!E60</f>
        <v>1994</v>
      </c>
      <c r="F101" s="14">
        <f t="shared" si="16"/>
        <v>114615.1</v>
      </c>
      <c r="G101" s="13">
        <f>일위대가목록!F60</f>
        <v>15695</v>
      </c>
      <c r="H101" s="14">
        <f t="shared" si="17"/>
        <v>902148.6</v>
      </c>
      <c r="I101" s="13">
        <f>일위대가목록!G60</f>
        <v>0</v>
      </c>
      <c r="J101" s="14">
        <f t="shared" si="18"/>
        <v>0</v>
      </c>
      <c r="K101" s="13">
        <f t="shared" si="19"/>
        <v>17689</v>
      </c>
      <c r="L101" s="14">
        <f t="shared" si="19"/>
        <v>1016763.7</v>
      </c>
      <c r="M101" s="8" t="s">
        <v>447</v>
      </c>
      <c r="N101" s="2" t="s">
        <v>137</v>
      </c>
      <c r="O101" s="2" t="s">
        <v>448</v>
      </c>
      <c r="P101" s="2" t="s">
        <v>63</v>
      </c>
      <c r="Q101" s="2" t="s">
        <v>64</v>
      </c>
      <c r="R101" s="2" t="s">
        <v>64</v>
      </c>
      <c r="S101" s="3"/>
      <c r="T101" s="3"/>
      <c r="U101" s="3"/>
      <c r="V101" s="3"/>
      <c r="W101" s="3"/>
      <c r="X101" s="3"/>
      <c r="Y101" s="3"/>
      <c r="Z101" s="3"/>
      <c r="AA101" s="3"/>
      <c r="AB101" s="3"/>
      <c r="AC101" s="3"/>
      <c r="AD101" s="3"/>
      <c r="AE101" s="3"/>
      <c r="AF101" s="3"/>
      <c r="AG101" s="3"/>
      <c r="AH101" s="3"/>
      <c r="AI101" s="3"/>
      <c r="AJ101" s="3"/>
      <c r="AK101" s="3"/>
      <c r="AL101" s="3"/>
      <c r="AM101" s="3"/>
      <c r="AN101" s="3"/>
      <c r="AO101" s="3"/>
      <c r="AP101" s="3"/>
      <c r="AQ101" s="3"/>
      <c r="AR101" s="3"/>
      <c r="AS101" s="3"/>
      <c r="AT101" s="3"/>
      <c r="AU101" s="3"/>
      <c r="AV101" s="2" t="s">
        <v>52</v>
      </c>
      <c r="AW101" s="2" t="s">
        <v>519</v>
      </c>
      <c r="AX101" s="2" t="s">
        <v>52</v>
      </c>
      <c r="AY101" s="2" t="s">
        <v>52</v>
      </c>
      <c r="AZ101" s="2" t="s">
        <v>52</v>
      </c>
    </row>
    <row r="102" spans="1:52" ht="30" customHeight="1" x14ac:dyDescent="0.3">
      <c r="A102" s="8" t="s">
        <v>418</v>
      </c>
      <c r="B102" s="8" t="s">
        <v>52</v>
      </c>
      <c r="C102" s="8" t="s">
        <v>52</v>
      </c>
      <c r="D102" s="9"/>
      <c r="E102" s="13"/>
      <c r="F102" s="14">
        <f>TRUNC(SUMIF(N94:N101, N93, F94:F101),0)</f>
        <v>583841</v>
      </c>
      <c r="G102" s="13"/>
      <c r="H102" s="14">
        <f>TRUNC(SUMIF(N94:N101, N93, H94:H101),0)</f>
        <v>1967626</v>
      </c>
      <c r="I102" s="13"/>
      <c r="J102" s="14">
        <f>TRUNC(SUMIF(N94:N101, N93, J94:J101),0)</f>
        <v>7051</v>
      </c>
      <c r="K102" s="13"/>
      <c r="L102" s="14">
        <f>F102+H102+J102</f>
        <v>2558518</v>
      </c>
      <c r="M102" s="8" t="s">
        <v>52</v>
      </c>
      <c r="N102" s="2" t="s">
        <v>83</v>
      </c>
      <c r="O102" s="2" t="s">
        <v>83</v>
      </c>
      <c r="P102" s="2" t="s">
        <v>52</v>
      </c>
      <c r="Q102" s="2" t="s">
        <v>52</v>
      </c>
      <c r="R102" s="2" t="s">
        <v>52</v>
      </c>
      <c r="S102" s="3"/>
      <c r="T102" s="3"/>
      <c r="U102" s="3"/>
      <c r="V102" s="3"/>
      <c r="W102" s="3"/>
      <c r="X102" s="3"/>
      <c r="Y102" s="3"/>
      <c r="Z102" s="3"/>
      <c r="AA102" s="3"/>
      <c r="AB102" s="3"/>
      <c r="AC102" s="3"/>
      <c r="AD102" s="3"/>
      <c r="AE102" s="3"/>
      <c r="AF102" s="3"/>
      <c r="AG102" s="3"/>
      <c r="AH102" s="3"/>
      <c r="AI102" s="3"/>
      <c r="AJ102" s="3"/>
      <c r="AK102" s="3"/>
      <c r="AL102" s="3"/>
      <c r="AM102" s="3"/>
      <c r="AN102" s="3"/>
      <c r="AO102" s="3"/>
      <c r="AP102" s="3"/>
      <c r="AQ102" s="3"/>
      <c r="AR102" s="3"/>
      <c r="AS102" s="3"/>
      <c r="AT102" s="3"/>
      <c r="AU102" s="3"/>
      <c r="AV102" s="2" t="s">
        <v>52</v>
      </c>
      <c r="AW102" s="2" t="s">
        <v>52</v>
      </c>
      <c r="AX102" s="2" t="s">
        <v>52</v>
      </c>
      <c r="AY102" s="2" t="s">
        <v>52</v>
      </c>
      <c r="AZ102" s="2" t="s">
        <v>52</v>
      </c>
    </row>
    <row r="103" spans="1:52" ht="30" customHeight="1" x14ac:dyDescent="0.3">
      <c r="A103" s="9"/>
      <c r="B103" s="9"/>
      <c r="C103" s="9"/>
      <c r="D103" s="9"/>
      <c r="E103" s="13"/>
      <c r="F103" s="14"/>
      <c r="G103" s="13"/>
      <c r="H103" s="14"/>
      <c r="I103" s="13"/>
      <c r="J103" s="14"/>
      <c r="K103" s="13"/>
      <c r="L103" s="14"/>
      <c r="M103" s="9"/>
    </row>
    <row r="104" spans="1:52" ht="30" customHeight="1" x14ac:dyDescent="0.3">
      <c r="A104" s="124" t="s">
        <v>523</v>
      </c>
      <c r="B104" s="124"/>
      <c r="C104" s="124"/>
      <c r="D104" s="124"/>
      <c r="E104" s="125"/>
      <c r="F104" s="126"/>
      <c r="G104" s="125"/>
      <c r="H104" s="126"/>
      <c r="I104" s="125"/>
      <c r="J104" s="126"/>
      <c r="K104" s="125"/>
      <c r="L104" s="126"/>
      <c r="M104" s="124"/>
      <c r="N104" s="1" t="s">
        <v>141</v>
      </c>
    </row>
    <row r="105" spans="1:52" ht="30" customHeight="1" x14ac:dyDescent="0.3">
      <c r="A105" s="8" t="s">
        <v>468</v>
      </c>
      <c r="B105" s="8" t="s">
        <v>469</v>
      </c>
      <c r="C105" s="8" t="s">
        <v>68</v>
      </c>
      <c r="D105" s="9">
        <v>24.96</v>
      </c>
      <c r="E105" s="13">
        <f>단가대비표!O13</f>
        <v>43200</v>
      </c>
      <c r="F105" s="14">
        <f>TRUNC(E105*D105,1)</f>
        <v>1078272</v>
      </c>
      <c r="G105" s="13">
        <f>단가대비표!P13</f>
        <v>0</v>
      </c>
      <c r="H105" s="14">
        <f>TRUNC(G105*D105,1)</f>
        <v>0</v>
      </c>
      <c r="I105" s="13">
        <f>단가대비표!V13</f>
        <v>0</v>
      </c>
      <c r="J105" s="14">
        <f>TRUNC(I105*D105,1)</f>
        <v>0</v>
      </c>
      <c r="K105" s="13">
        <f t="shared" ref="K105:L108" si="20">TRUNC(E105+G105+I105,1)</f>
        <v>43200</v>
      </c>
      <c r="L105" s="14">
        <f t="shared" si="20"/>
        <v>1078272</v>
      </c>
      <c r="M105" s="8" t="s">
        <v>470</v>
      </c>
      <c r="N105" s="2" t="s">
        <v>141</v>
      </c>
      <c r="O105" s="2" t="s">
        <v>471</v>
      </c>
      <c r="P105" s="2" t="s">
        <v>64</v>
      </c>
      <c r="Q105" s="2" t="s">
        <v>64</v>
      </c>
      <c r="R105" s="2" t="s">
        <v>63</v>
      </c>
      <c r="S105" s="3"/>
      <c r="T105" s="3"/>
      <c r="U105" s="3"/>
      <c r="V105" s="3"/>
      <c r="W105" s="3"/>
      <c r="X105" s="3"/>
      <c r="Y105" s="3"/>
      <c r="Z105" s="3"/>
      <c r="AA105" s="3"/>
      <c r="AB105" s="3"/>
      <c r="AC105" s="3"/>
      <c r="AD105" s="3"/>
      <c r="AE105" s="3"/>
      <c r="AF105" s="3"/>
      <c r="AG105" s="3"/>
      <c r="AH105" s="3"/>
      <c r="AI105" s="3"/>
      <c r="AJ105" s="3"/>
      <c r="AK105" s="3"/>
      <c r="AL105" s="3"/>
      <c r="AM105" s="3"/>
      <c r="AN105" s="3"/>
      <c r="AO105" s="3"/>
      <c r="AP105" s="3"/>
      <c r="AQ105" s="3"/>
      <c r="AR105" s="3"/>
      <c r="AS105" s="3"/>
      <c r="AT105" s="3"/>
      <c r="AU105" s="3"/>
      <c r="AV105" s="2" t="s">
        <v>52</v>
      </c>
      <c r="AW105" s="2" t="s">
        <v>524</v>
      </c>
      <c r="AX105" s="2" t="s">
        <v>52</v>
      </c>
      <c r="AY105" s="2" t="s">
        <v>52</v>
      </c>
      <c r="AZ105" s="2" t="s">
        <v>52</v>
      </c>
    </row>
    <row r="106" spans="1:52" ht="30" customHeight="1" x14ac:dyDescent="0.3">
      <c r="A106" s="8" t="s">
        <v>473</v>
      </c>
      <c r="B106" s="8" t="s">
        <v>474</v>
      </c>
      <c r="C106" s="8" t="s">
        <v>68</v>
      </c>
      <c r="D106" s="9">
        <v>24.96</v>
      </c>
      <c r="E106" s="13">
        <f>일위대가목록!E67</f>
        <v>0</v>
      </c>
      <c r="F106" s="14">
        <f>TRUNC(E106*D106,1)</f>
        <v>0</v>
      </c>
      <c r="G106" s="13">
        <f>일위대가목록!F67</f>
        <v>33564</v>
      </c>
      <c r="H106" s="14">
        <f>TRUNC(G106*D106,1)</f>
        <v>837757.4</v>
      </c>
      <c r="I106" s="13">
        <f>일위대가목록!G67</f>
        <v>0</v>
      </c>
      <c r="J106" s="14">
        <f>TRUNC(I106*D106,1)</f>
        <v>0</v>
      </c>
      <c r="K106" s="13">
        <f t="shared" si="20"/>
        <v>33564</v>
      </c>
      <c r="L106" s="14">
        <f t="shared" si="20"/>
        <v>837757.4</v>
      </c>
      <c r="M106" s="8" t="s">
        <v>475</v>
      </c>
      <c r="N106" s="2" t="s">
        <v>141</v>
      </c>
      <c r="O106" s="2" t="s">
        <v>476</v>
      </c>
      <c r="P106" s="2" t="s">
        <v>63</v>
      </c>
      <c r="Q106" s="2" t="s">
        <v>64</v>
      </c>
      <c r="R106" s="2" t="s">
        <v>64</v>
      </c>
      <c r="S106" s="3"/>
      <c r="T106" s="3"/>
      <c r="U106" s="3"/>
      <c r="V106" s="3"/>
      <c r="W106" s="3"/>
      <c r="X106" s="3"/>
      <c r="Y106" s="3"/>
      <c r="Z106" s="3"/>
      <c r="AA106" s="3"/>
      <c r="AB106" s="3"/>
      <c r="AC106" s="3"/>
      <c r="AD106" s="3"/>
      <c r="AE106" s="3"/>
      <c r="AF106" s="3"/>
      <c r="AG106" s="3"/>
      <c r="AH106" s="3"/>
      <c r="AI106" s="3"/>
      <c r="AJ106" s="3"/>
      <c r="AK106" s="3"/>
      <c r="AL106" s="3"/>
      <c r="AM106" s="3"/>
      <c r="AN106" s="3"/>
      <c r="AO106" s="3"/>
      <c r="AP106" s="3"/>
      <c r="AQ106" s="3"/>
      <c r="AR106" s="3"/>
      <c r="AS106" s="3"/>
      <c r="AT106" s="3"/>
      <c r="AU106" s="3"/>
      <c r="AV106" s="2" t="s">
        <v>52</v>
      </c>
      <c r="AW106" s="2" t="s">
        <v>525</v>
      </c>
      <c r="AX106" s="2" t="s">
        <v>52</v>
      </c>
      <c r="AY106" s="2" t="s">
        <v>52</v>
      </c>
      <c r="AZ106" s="2" t="s">
        <v>52</v>
      </c>
    </row>
    <row r="107" spans="1:52" ht="30" customHeight="1" x14ac:dyDescent="0.3">
      <c r="A107" s="8" t="s">
        <v>478</v>
      </c>
      <c r="B107" s="8" t="s">
        <v>479</v>
      </c>
      <c r="C107" s="8" t="s">
        <v>244</v>
      </c>
      <c r="D107" s="9">
        <v>51.2</v>
      </c>
      <c r="E107" s="13">
        <f>일위대가목록!E68</f>
        <v>376</v>
      </c>
      <c r="F107" s="14">
        <f>TRUNC(E107*D107,1)</f>
        <v>19251.2</v>
      </c>
      <c r="G107" s="13">
        <f>일위대가목록!F68</f>
        <v>0</v>
      </c>
      <c r="H107" s="14">
        <f>TRUNC(G107*D107,1)</f>
        <v>0</v>
      </c>
      <c r="I107" s="13">
        <f>일위대가목록!G68</f>
        <v>0</v>
      </c>
      <c r="J107" s="14">
        <f>TRUNC(I107*D107,1)</f>
        <v>0</v>
      </c>
      <c r="K107" s="13">
        <f t="shared" si="20"/>
        <v>376</v>
      </c>
      <c r="L107" s="14">
        <f t="shared" si="20"/>
        <v>19251.2</v>
      </c>
      <c r="M107" s="8" t="s">
        <v>480</v>
      </c>
      <c r="N107" s="2" t="s">
        <v>141</v>
      </c>
      <c r="O107" s="2" t="s">
        <v>481</v>
      </c>
      <c r="P107" s="2" t="s">
        <v>63</v>
      </c>
      <c r="Q107" s="2" t="s">
        <v>64</v>
      </c>
      <c r="R107" s="2" t="s">
        <v>64</v>
      </c>
      <c r="S107" s="3"/>
      <c r="T107" s="3"/>
      <c r="U107" s="3"/>
      <c r="V107" s="3"/>
      <c r="W107" s="3"/>
      <c r="X107" s="3"/>
      <c r="Y107" s="3"/>
      <c r="Z107" s="3"/>
      <c r="AA107" s="3"/>
      <c r="AB107" s="3"/>
      <c r="AC107" s="3"/>
      <c r="AD107" s="3"/>
      <c r="AE107" s="3"/>
      <c r="AF107" s="3"/>
      <c r="AG107" s="3"/>
      <c r="AH107" s="3"/>
      <c r="AI107" s="3"/>
      <c r="AJ107" s="3"/>
      <c r="AK107" s="3"/>
      <c r="AL107" s="3"/>
      <c r="AM107" s="3"/>
      <c r="AN107" s="3"/>
      <c r="AO107" s="3"/>
      <c r="AP107" s="3"/>
      <c r="AQ107" s="3"/>
      <c r="AR107" s="3"/>
      <c r="AS107" s="3"/>
      <c r="AT107" s="3"/>
      <c r="AU107" s="3"/>
      <c r="AV107" s="2" t="s">
        <v>52</v>
      </c>
      <c r="AW107" s="2" t="s">
        <v>526</v>
      </c>
      <c r="AX107" s="2" t="s">
        <v>52</v>
      </c>
      <c r="AY107" s="2" t="s">
        <v>52</v>
      </c>
      <c r="AZ107" s="2" t="s">
        <v>52</v>
      </c>
    </row>
    <row r="108" spans="1:52" ht="30" customHeight="1" x14ac:dyDescent="0.3">
      <c r="A108" s="8" t="s">
        <v>483</v>
      </c>
      <c r="B108" s="8" t="s">
        <v>484</v>
      </c>
      <c r="C108" s="8" t="s">
        <v>244</v>
      </c>
      <c r="D108" s="9">
        <v>16.239999999999998</v>
      </c>
      <c r="E108" s="13">
        <f>일위대가목록!E69</f>
        <v>5184</v>
      </c>
      <c r="F108" s="14">
        <f>TRUNC(E108*D108,1)</f>
        <v>84188.1</v>
      </c>
      <c r="G108" s="13">
        <f>일위대가목록!F69</f>
        <v>0</v>
      </c>
      <c r="H108" s="14">
        <f>TRUNC(G108*D108,1)</f>
        <v>0</v>
      </c>
      <c r="I108" s="13">
        <f>일위대가목록!G69</f>
        <v>0</v>
      </c>
      <c r="J108" s="14">
        <f>TRUNC(I108*D108,1)</f>
        <v>0</v>
      </c>
      <c r="K108" s="13">
        <f t="shared" si="20"/>
        <v>5184</v>
      </c>
      <c r="L108" s="14">
        <f t="shared" si="20"/>
        <v>84188.1</v>
      </c>
      <c r="M108" s="8" t="s">
        <v>485</v>
      </c>
      <c r="N108" s="2" t="s">
        <v>141</v>
      </c>
      <c r="O108" s="2" t="s">
        <v>486</v>
      </c>
      <c r="P108" s="2" t="s">
        <v>63</v>
      </c>
      <c r="Q108" s="2" t="s">
        <v>64</v>
      </c>
      <c r="R108" s="2" t="s">
        <v>64</v>
      </c>
      <c r="S108" s="3"/>
      <c r="T108" s="3"/>
      <c r="U108" s="3"/>
      <c r="V108" s="3"/>
      <c r="W108" s="3"/>
      <c r="X108" s="3"/>
      <c r="Y108" s="3"/>
      <c r="Z108" s="3"/>
      <c r="AA108" s="3"/>
      <c r="AB108" s="3"/>
      <c r="AC108" s="3"/>
      <c r="AD108" s="3"/>
      <c r="AE108" s="3"/>
      <c r="AF108" s="3"/>
      <c r="AG108" s="3"/>
      <c r="AH108" s="3"/>
      <c r="AI108" s="3"/>
      <c r="AJ108" s="3"/>
      <c r="AK108" s="3"/>
      <c r="AL108" s="3"/>
      <c r="AM108" s="3"/>
      <c r="AN108" s="3"/>
      <c r="AO108" s="3"/>
      <c r="AP108" s="3"/>
      <c r="AQ108" s="3"/>
      <c r="AR108" s="3"/>
      <c r="AS108" s="3"/>
      <c r="AT108" s="3"/>
      <c r="AU108" s="3"/>
      <c r="AV108" s="2" t="s">
        <v>52</v>
      </c>
      <c r="AW108" s="2" t="s">
        <v>527</v>
      </c>
      <c r="AX108" s="2" t="s">
        <v>52</v>
      </c>
      <c r="AY108" s="2" t="s">
        <v>52</v>
      </c>
      <c r="AZ108" s="2" t="s">
        <v>52</v>
      </c>
    </row>
    <row r="109" spans="1:52" ht="30" customHeight="1" x14ac:dyDescent="0.3">
      <c r="A109" s="8" t="s">
        <v>418</v>
      </c>
      <c r="B109" s="8" t="s">
        <v>52</v>
      </c>
      <c r="C109" s="8" t="s">
        <v>52</v>
      </c>
      <c r="D109" s="9"/>
      <c r="E109" s="13"/>
      <c r="F109" s="14">
        <f>TRUNC(SUMIF(N105:N108, N104, F105:F108),0)</f>
        <v>1181711</v>
      </c>
      <c r="G109" s="13"/>
      <c r="H109" s="14">
        <f>TRUNC(SUMIF(N105:N108, N104, H105:H108),0)</f>
        <v>837757</v>
      </c>
      <c r="I109" s="13"/>
      <c r="J109" s="14">
        <f>TRUNC(SUMIF(N105:N108, N104, J105:J108),0)</f>
        <v>0</v>
      </c>
      <c r="K109" s="13"/>
      <c r="L109" s="14">
        <f>F109+H109+J109</f>
        <v>2019468</v>
      </c>
      <c r="M109" s="8" t="s">
        <v>52</v>
      </c>
      <c r="N109" s="2" t="s">
        <v>83</v>
      </c>
      <c r="O109" s="2" t="s">
        <v>83</v>
      </c>
      <c r="P109" s="2" t="s">
        <v>52</v>
      </c>
      <c r="Q109" s="2" t="s">
        <v>52</v>
      </c>
      <c r="R109" s="2" t="s">
        <v>52</v>
      </c>
      <c r="S109" s="3"/>
      <c r="T109" s="3"/>
      <c r="U109" s="3"/>
      <c r="V109" s="3"/>
      <c r="W109" s="3"/>
      <c r="X109" s="3"/>
      <c r="Y109" s="3"/>
      <c r="Z109" s="3"/>
      <c r="AA109" s="3"/>
      <c r="AB109" s="3"/>
      <c r="AC109" s="3"/>
      <c r="AD109" s="3"/>
      <c r="AE109" s="3"/>
      <c r="AF109" s="3"/>
      <c r="AG109" s="3"/>
      <c r="AH109" s="3"/>
      <c r="AI109" s="3"/>
      <c r="AJ109" s="3"/>
      <c r="AK109" s="3"/>
      <c r="AL109" s="3"/>
      <c r="AM109" s="3"/>
      <c r="AN109" s="3"/>
      <c r="AO109" s="3"/>
      <c r="AP109" s="3"/>
      <c r="AQ109" s="3"/>
      <c r="AR109" s="3"/>
      <c r="AS109" s="3"/>
      <c r="AT109" s="3"/>
      <c r="AU109" s="3"/>
      <c r="AV109" s="2" t="s">
        <v>52</v>
      </c>
      <c r="AW109" s="2" t="s">
        <v>52</v>
      </c>
      <c r="AX109" s="2" t="s">
        <v>52</v>
      </c>
      <c r="AY109" s="2" t="s">
        <v>52</v>
      </c>
      <c r="AZ109" s="2" t="s">
        <v>52</v>
      </c>
    </row>
    <row r="110" spans="1:52" ht="30" customHeight="1" x14ac:dyDescent="0.3">
      <c r="A110" s="9"/>
      <c r="B110" s="9"/>
      <c r="C110" s="9"/>
      <c r="D110" s="9"/>
      <c r="E110" s="13"/>
      <c r="F110" s="14"/>
      <c r="G110" s="13"/>
      <c r="H110" s="14"/>
      <c r="I110" s="13"/>
      <c r="J110" s="14"/>
      <c r="K110" s="13"/>
      <c r="L110" s="14"/>
      <c r="M110" s="9"/>
    </row>
    <row r="111" spans="1:52" ht="30" customHeight="1" x14ac:dyDescent="0.3">
      <c r="A111" s="124" t="s">
        <v>528</v>
      </c>
      <c r="B111" s="124"/>
      <c r="C111" s="124"/>
      <c r="D111" s="124"/>
      <c r="E111" s="125"/>
      <c r="F111" s="126"/>
      <c r="G111" s="125"/>
      <c r="H111" s="126"/>
      <c r="I111" s="125"/>
      <c r="J111" s="126"/>
      <c r="K111" s="125"/>
      <c r="L111" s="126"/>
      <c r="M111" s="124"/>
      <c r="N111" s="1" t="s">
        <v>145</v>
      </c>
    </row>
    <row r="112" spans="1:52" ht="30" customHeight="1" x14ac:dyDescent="0.3">
      <c r="A112" s="8" t="s">
        <v>421</v>
      </c>
      <c r="B112" s="8" t="s">
        <v>422</v>
      </c>
      <c r="C112" s="8" t="s">
        <v>423</v>
      </c>
      <c r="D112" s="9">
        <v>1</v>
      </c>
      <c r="E112" s="13">
        <f>단가대비표!O33</f>
        <v>0</v>
      </c>
      <c r="F112" s="14">
        <f>TRUNC(E112*D112,1)</f>
        <v>0</v>
      </c>
      <c r="G112" s="13">
        <f>단가대비표!P33</f>
        <v>167081</v>
      </c>
      <c r="H112" s="14">
        <f>TRUNC(G112*D112,1)</f>
        <v>167081</v>
      </c>
      <c r="I112" s="13">
        <f>단가대비표!V33</f>
        <v>0</v>
      </c>
      <c r="J112" s="14">
        <f>TRUNC(I112*D112,1)</f>
        <v>0</v>
      </c>
      <c r="K112" s="13">
        <f>TRUNC(E112+G112+I112,1)</f>
        <v>167081</v>
      </c>
      <c r="L112" s="14">
        <f>TRUNC(F112+H112+J112,1)</f>
        <v>167081</v>
      </c>
      <c r="M112" s="8" t="s">
        <v>424</v>
      </c>
      <c r="N112" s="2" t="s">
        <v>145</v>
      </c>
      <c r="O112" s="2" t="s">
        <v>425</v>
      </c>
      <c r="P112" s="2" t="s">
        <v>64</v>
      </c>
      <c r="Q112" s="2" t="s">
        <v>64</v>
      </c>
      <c r="R112" s="2" t="s">
        <v>63</v>
      </c>
      <c r="S112" s="3"/>
      <c r="T112" s="3"/>
      <c r="U112" s="3"/>
      <c r="V112" s="3"/>
      <c r="W112" s="3"/>
      <c r="X112" s="3"/>
      <c r="Y112" s="3"/>
      <c r="Z112" s="3"/>
      <c r="AA112" s="3"/>
      <c r="AB112" s="3"/>
      <c r="AC112" s="3"/>
      <c r="AD112" s="3"/>
      <c r="AE112" s="3"/>
      <c r="AF112" s="3"/>
      <c r="AG112" s="3"/>
      <c r="AH112" s="3"/>
      <c r="AI112" s="3"/>
      <c r="AJ112" s="3"/>
      <c r="AK112" s="3"/>
      <c r="AL112" s="3"/>
      <c r="AM112" s="3"/>
      <c r="AN112" s="3"/>
      <c r="AO112" s="3"/>
      <c r="AP112" s="3"/>
      <c r="AQ112" s="3"/>
      <c r="AR112" s="3"/>
      <c r="AS112" s="3"/>
      <c r="AT112" s="3"/>
      <c r="AU112" s="3"/>
      <c r="AV112" s="2" t="s">
        <v>52</v>
      </c>
      <c r="AW112" s="2" t="s">
        <v>529</v>
      </c>
      <c r="AX112" s="2" t="s">
        <v>52</v>
      </c>
      <c r="AY112" s="2" t="s">
        <v>52</v>
      </c>
      <c r="AZ112" s="2" t="s">
        <v>52</v>
      </c>
    </row>
    <row r="113" spans="1:52" ht="30" customHeight="1" x14ac:dyDescent="0.3">
      <c r="A113" s="8" t="s">
        <v>418</v>
      </c>
      <c r="B113" s="8" t="s">
        <v>52</v>
      </c>
      <c r="C113" s="8" t="s">
        <v>52</v>
      </c>
      <c r="D113" s="9"/>
      <c r="E113" s="13"/>
      <c r="F113" s="14">
        <f>TRUNC(SUMIF(N112:N112, N111, F112:F112),0)</f>
        <v>0</v>
      </c>
      <c r="G113" s="13"/>
      <c r="H113" s="14">
        <f>TRUNC(SUMIF(N112:N112, N111, H112:H112),0)</f>
        <v>167081</v>
      </c>
      <c r="I113" s="13"/>
      <c r="J113" s="14">
        <f>TRUNC(SUMIF(N112:N112, N111, J112:J112),0)</f>
        <v>0</v>
      </c>
      <c r="K113" s="13"/>
      <c r="L113" s="14">
        <f>F113+H113+J113</f>
        <v>167081</v>
      </c>
      <c r="M113" s="8" t="s">
        <v>52</v>
      </c>
      <c r="N113" s="2" t="s">
        <v>83</v>
      </c>
      <c r="O113" s="2" t="s">
        <v>83</v>
      </c>
      <c r="P113" s="2" t="s">
        <v>52</v>
      </c>
      <c r="Q113" s="2" t="s">
        <v>52</v>
      </c>
      <c r="R113" s="2" t="s">
        <v>52</v>
      </c>
      <c r="S113" s="3"/>
      <c r="T113" s="3"/>
      <c r="U113" s="3"/>
      <c r="V113" s="3"/>
      <c r="W113" s="3"/>
      <c r="X113" s="3"/>
      <c r="Y113" s="3"/>
      <c r="Z113" s="3"/>
      <c r="AA113" s="3"/>
      <c r="AB113" s="3"/>
      <c r="AC113" s="3"/>
      <c r="AD113" s="3"/>
      <c r="AE113" s="3"/>
      <c r="AF113" s="3"/>
      <c r="AG113" s="3"/>
      <c r="AH113" s="3"/>
      <c r="AI113" s="3"/>
      <c r="AJ113" s="3"/>
      <c r="AK113" s="3"/>
      <c r="AL113" s="3"/>
      <c r="AM113" s="3"/>
      <c r="AN113" s="3"/>
      <c r="AO113" s="3"/>
      <c r="AP113" s="3"/>
      <c r="AQ113" s="3"/>
      <c r="AR113" s="3"/>
      <c r="AS113" s="3"/>
      <c r="AT113" s="3"/>
      <c r="AU113" s="3"/>
      <c r="AV113" s="2" t="s">
        <v>52</v>
      </c>
      <c r="AW113" s="2" t="s">
        <v>52</v>
      </c>
      <c r="AX113" s="2" t="s">
        <v>52</v>
      </c>
      <c r="AY113" s="2" t="s">
        <v>52</v>
      </c>
      <c r="AZ113" s="2" t="s">
        <v>52</v>
      </c>
    </row>
    <row r="114" spans="1:52" ht="30" customHeight="1" x14ac:dyDescent="0.3">
      <c r="A114" s="9"/>
      <c r="B114" s="9"/>
      <c r="C114" s="9"/>
      <c r="D114" s="9"/>
      <c r="E114" s="13"/>
      <c r="F114" s="14"/>
      <c r="G114" s="13"/>
      <c r="H114" s="14"/>
      <c r="I114" s="13"/>
      <c r="J114" s="14"/>
      <c r="K114" s="13"/>
      <c r="L114" s="14"/>
      <c r="M114" s="9"/>
    </row>
    <row r="115" spans="1:52" ht="30" customHeight="1" x14ac:dyDescent="0.3">
      <c r="A115" s="124" t="s">
        <v>530</v>
      </c>
      <c r="B115" s="124"/>
      <c r="C115" s="124"/>
      <c r="D115" s="124"/>
      <c r="E115" s="125"/>
      <c r="F115" s="126"/>
      <c r="G115" s="125"/>
      <c r="H115" s="126"/>
      <c r="I115" s="125"/>
      <c r="J115" s="126"/>
      <c r="K115" s="125"/>
      <c r="L115" s="126"/>
      <c r="M115" s="124"/>
      <c r="N115" s="1" t="s">
        <v>150</v>
      </c>
    </row>
    <row r="116" spans="1:52" ht="30" customHeight="1" x14ac:dyDescent="0.3">
      <c r="A116" s="8" t="s">
        <v>435</v>
      </c>
      <c r="B116" s="8" t="s">
        <v>436</v>
      </c>
      <c r="C116" s="8" t="s">
        <v>68</v>
      </c>
      <c r="D116" s="9">
        <v>99.18</v>
      </c>
      <c r="E116" s="13">
        <f>일위대가목록!E58</f>
        <v>1650</v>
      </c>
      <c r="F116" s="14">
        <f>TRUNC(E116*D116,1)</f>
        <v>163647</v>
      </c>
      <c r="G116" s="13">
        <f>일위대가목록!F58</f>
        <v>2231</v>
      </c>
      <c r="H116" s="14">
        <f>TRUNC(G116*D116,1)</f>
        <v>221270.5</v>
      </c>
      <c r="I116" s="13">
        <f>일위대가목록!G58</f>
        <v>0</v>
      </c>
      <c r="J116" s="14">
        <f>TRUNC(I116*D116,1)</f>
        <v>0</v>
      </c>
      <c r="K116" s="13">
        <f t="shared" ref="K116:L119" si="21">TRUNC(E116+G116+I116,1)</f>
        <v>3881</v>
      </c>
      <c r="L116" s="14">
        <f t="shared" si="21"/>
        <v>384917.5</v>
      </c>
      <c r="M116" s="8" t="s">
        <v>437</v>
      </c>
      <c r="N116" s="2" t="s">
        <v>150</v>
      </c>
      <c r="O116" s="2" t="s">
        <v>438</v>
      </c>
      <c r="P116" s="2" t="s">
        <v>63</v>
      </c>
      <c r="Q116" s="2" t="s">
        <v>64</v>
      </c>
      <c r="R116" s="2" t="s">
        <v>64</v>
      </c>
      <c r="S116" s="3"/>
      <c r="T116" s="3"/>
      <c r="U116" s="3"/>
      <c r="V116" s="3"/>
      <c r="W116" s="3"/>
      <c r="X116" s="3"/>
      <c r="Y116" s="3"/>
      <c r="Z116" s="3"/>
      <c r="AA116" s="3"/>
      <c r="AB116" s="3"/>
      <c r="AC116" s="3"/>
      <c r="AD116" s="3"/>
      <c r="AE116" s="3"/>
      <c r="AF116" s="3"/>
      <c r="AG116" s="3"/>
      <c r="AH116" s="3"/>
      <c r="AI116" s="3"/>
      <c r="AJ116" s="3"/>
      <c r="AK116" s="3"/>
      <c r="AL116" s="3"/>
      <c r="AM116" s="3"/>
      <c r="AN116" s="3"/>
      <c r="AO116" s="3"/>
      <c r="AP116" s="3"/>
      <c r="AQ116" s="3"/>
      <c r="AR116" s="3"/>
      <c r="AS116" s="3"/>
      <c r="AT116" s="3"/>
      <c r="AU116" s="3"/>
      <c r="AV116" s="2" t="s">
        <v>52</v>
      </c>
      <c r="AW116" s="2" t="s">
        <v>531</v>
      </c>
      <c r="AX116" s="2" t="s">
        <v>52</v>
      </c>
      <c r="AY116" s="2" t="s">
        <v>52</v>
      </c>
      <c r="AZ116" s="2" t="s">
        <v>52</v>
      </c>
    </row>
    <row r="117" spans="1:52" ht="30" customHeight="1" x14ac:dyDescent="0.3">
      <c r="A117" s="8" t="s">
        <v>452</v>
      </c>
      <c r="B117" s="8" t="s">
        <v>453</v>
      </c>
      <c r="C117" s="8" t="s">
        <v>68</v>
      </c>
      <c r="D117" s="9">
        <v>33.5</v>
      </c>
      <c r="E117" s="13">
        <f>일위대가목록!E64</f>
        <v>4819</v>
      </c>
      <c r="F117" s="14">
        <f>TRUNC(E117*D117,1)</f>
        <v>161436.5</v>
      </c>
      <c r="G117" s="13">
        <f>일위대가목록!F64</f>
        <v>18140</v>
      </c>
      <c r="H117" s="14">
        <f>TRUNC(G117*D117,1)</f>
        <v>607690</v>
      </c>
      <c r="I117" s="13">
        <f>일위대가목록!G64</f>
        <v>362</v>
      </c>
      <c r="J117" s="14">
        <f>TRUNC(I117*D117,1)</f>
        <v>12127</v>
      </c>
      <c r="K117" s="13">
        <f t="shared" si="21"/>
        <v>23321</v>
      </c>
      <c r="L117" s="14">
        <f t="shared" si="21"/>
        <v>781253.5</v>
      </c>
      <c r="M117" s="8" t="s">
        <v>454</v>
      </c>
      <c r="N117" s="2" t="s">
        <v>150</v>
      </c>
      <c r="O117" s="2" t="s">
        <v>455</v>
      </c>
      <c r="P117" s="2" t="s">
        <v>63</v>
      </c>
      <c r="Q117" s="2" t="s">
        <v>64</v>
      </c>
      <c r="R117" s="2" t="s">
        <v>64</v>
      </c>
      <c r="S117" s="3"/>
      <c r="T117" s="3"/>
      <c r="U117" s="3"/>
      <c r="V117" s="3"/>
      <c r="W117" s="3"/>
      <c r="X117" s="3"/>
      <c r="Y117" s="3"/>
      <c r="Z117" s="3"/>
      <c r="AA117" s="3"/>
      <c r="AB117" s="3"/>
      <c r="AC117" s="3"/>
      <c r="AD117" s="3"/>
      <c r="AE117" s="3"/>
      <c r="AF117" s="3"/>
      <c r="AG117" s="3"/>
      <c r="AH117" s="3"/>
      <c r="AI117" s="3"/>
      <c r="AJ117" s="3"/>
      <c r="AK117" s="3"/>
      <c r="AL117" s="3"/>
      <c r="AM117" s="3"/>
      <c r="AN117" s="3"/>
      <c r="AO117" s="3"/>
      <c r="AP117" s="3"/>
      <c r="AQ117" s="3"/>
      <c r="AR117" s="3"/>
      <c r="AS117" s="3"/>
      <c r="AT117" s="3"/>
      <c r="AU117" s="3"/>
      <c r="AV117" s="2" t="s">
        <v>52</v>
      </c>
      <c r="AW117" s="2" t="s">
        <v>532</v>
      </c>
      <c r="AX117" s="2" t="s">
        <v>52</v>
      </c>
      <c r="AY117" s="2" t="s">
        <v>52</v>
      </c>
      <c r="AZ117" s="2" t="s">
        <v>52</v>
      </c>
    </row>
    <row r="118" spans="1:52" ht="30" customHeight="1" x14ac:dyDescent="0.3">
      <c r="A118" s="8" t="s">
        <v>440</v>
      </c>
      <c r="B118" s="8" t="s">
        <v>441</v>
      </c>
      <c r="C118" s="8" t="s">
        <v>68</v>
      </c>
      <c r="D118" s="9">
        <v>60.951999999999998</v>
      </c>
      <c r="E118" s="13">
        <f>일위대가목록!E59</f>
        <v>4153</v>
      </c>
      <c r="F118" s="14">
        <f>TRUNC(E118*D118,1)</f>
        <v>253133.6</v>
      </c>
      <c r="G118" s="13">
        <f>일위대가목록!F59</f>
        <v>7012</v>
      </c>
      <c r="H118" s="14">
        <f>TRUNC(G118*D118,1)</f>
        <v>427395.4</v>
      </c>
      <c r="I118" s="13">
        <f>일위대가목록!G59</f>
        <v>0</v>
      </c>
      <c r="J118" s="14">
        <f>TRUNC(I118*D118,1)</f>
        <v>0</v>
      </c>
      <c r="K118" s="13">
        <f t="shared" si="21"/>
        <v>11165</v>
      </c>
      <c r="L118" s="14">
        <f t="shared" si="21"/>
        <v>680529</v>
      </c>
      <c r="M118" s="8" t="s">
        <v>442</v>
      </c>
      <c r="N118" s="2" t="s">
        <v>150</v>
      </c>
      <c r="O118" s="2" t="s">
        <v>443</v>
      </c>
      <c r="P118" s="2" t="s">
        <v>63</v>
      </c>
      <c r="Q118" s="2" t="s">
        <v>64</v>
      </c>
      <c r="R118" s="2" t="s">
        <v>64</v>
      </c>
      <c r="S118" s="3"/>
      <c r="T118" s="3"/>
      <c r="U118" s="3"/>
      <c r="V118" s="3"/>
      <c r="W118" s="3"/>
      <c r="X118" s="3"/>
      <c r="Y118" s="3"/>
      <c r="Z118" s="3"/>
      <c r="AA118" s="3"/>
      <c r="AB118" s="3"/>
      <c r="AC118" s="3"/>
      <c r="AD118" s="3"/>
      <c r="AE118" s="3"/>
      <c r="AF118" s="3"/>
      <c r="AG118" s="3"/>
      <c r="AH118" s="3"/>
      <c r="AI118" s="3"/>
      <c r="AJ118" s="3"/>
      <c r="AK118" s="3"/>
      <c r="AL118" s="3"/>
      <c r="AM118" s="3"/>
      <c r="AN118" s="3"/>
      <c r="AO118" s="3"/>
      <c r="AP118" s="3"/>
      <c r="AQ118" s="3"/>
      <c r="AR118" s="3"/>
      <c r="AS118" s="3"/>
      <c r="AT118" s="3"/>
      <c r="AU118" s="3"/>
      <c r="AV118" s="2" t="s">
        <v>52</v>
      </c>
      <c r="AW118" s="2" t="s">
        <v>533</v>
      </c>
      <c r="AX118" s="2" t="s">
        <v>52</v>
      </c>
      <c r="AY118" s="2" t="s">
        <v>52</v>
      </c>
      <c r="AZ118" s="2" t="s">
        <v>52</v>
      </c>
    </row>
    <row r="119" spans="1:52" ht="30" customHeight="1" x14ac:dyDescent="0.3">
      <c r="A119" s="8" t="s">
        <v>445</v>
      </c>
      <c r="B119" s="8" t="s">
        <v>446</v>
      </c>
      <c r="C119" s="8" t="s">
        <v>68</v>
      </c>
      <c r="D119" s="9">
        <v>60.951999999999998</v>
      </c>
      <c r="E119" s="13">
        <f>일위대가목록!E60</f>
        <v>1994</v>
      </c>
      <c r="F119" s="14">
        <f>TRUNC(E119*D119,1)</f>
        <v>121538.2</v>
      </c>
      <c r="G119" s="13">
        <f>일위대가목록!F60</f>
        <v>15695</v>
      </c>
      <c r="H119" s="14">
        <f>TRUNC(G119*D119,1)</f>
        <v>956641.6</v>
      </c>
      <c r="I119" s="13">
        <f>일위대가목록!G60</f>
        <v>0</v>
      </c>
      <c r="J119" s="14">
        <f>TRUNC(I119*D119,1)</f>
        <v>0</v>
      </c>
      <c r="K119" s="13">
        <f t="shared" si="21"/>
        <v>17689</v>
      </c>
      <c r="L119" s="14">
        <f t="shared" si="21"/>
        <v>1078179.8</v>
      </c>
      <c r="M119" s="8" t="s">
        <v>447</v>
      </c>
      <c r="N119" s="2" t="s">
        <v>150</v>
      </c>
      <c r="O119" s="2" t="s">
        <v>448</v>
      </c>
      <c r="P119" s="2" t="s">
        <v>63</v>
      </c>
      <c r="Q119" s="2" t="s">
        <v>64</v>
      </c>
      <c r="R119" s="2" t="s">
        <v>64</v>
      </c>
      <c r="S119" s="3"/>
      <c r="T119" s="3"/>
      <c r="U119" s="3"/>
      <c r="V119" s="3"/>
      <c r="W119" s="3"/>
      <c r="X119" s="3"/>
      <c r="Y119" s="3"/>
      <c r="Z119" s="3"/>
      <c r="AA119" s="3"/>
      <c r="AB119" s="3"/>
      <c r="AC119" s="3"/>
      <c r="AD119" s="3"/>
      <c r="AE119" s="3"/>
      <c r="AF119" s="3"/>
      <c r="AG119" s="3"/>
      <c r="AH119" s="3"/>
      <c r="AI119" s="3"/>
      <c r="AJ119" s="3"/>
      <c r="AK119" s="3"/>
      <c r="AL119" s="3"/>
      <c r="AM119" s="3"/>
      <c r="AN119" s="3"/>
      <c r="AO119" s="3"/>
      <c r="AP119" s="3"/>
      <c r="AQ119" s="3"/>
      <c r="AR119" s="3"/>
      <c r="AS119" s="3"/>
      <c r="AT119" s="3"/>
      <c r="AU119" s="3"/>
      <c r="AV119" s="2" t="s">
        <v>52</v>
      </c>
      <c r="AW119" s="2" t="s">
        <v>534</v>
      </c>
      <c r="AX119" s="2" t="s">
        <v>52</v>
      </c>
      <c r="AY119" s="2" t="s">
        <v>52</v>
      </c>
      <c r="AZ119" s="2" t="s">
        <v>52</v>
      </c>
    </row>
    <row r="120" spans="1:52" ht="30" customHeight="1" x14ac:dyDescent="0.3">
      <c r="A120" s="8" t="s">
        <v>418</v>
      </c>
      <c r="B120" s="8" t="s">
        <v>52</v>
      </c>
      <c r="C120" s="8" t="s">
        <v>52</v>
      </c>
      <c r="D120" s="9"/>
      <c r="E120" s="13"/>
      <c r="F120" s="14">
        <f>TRUNC(SUMIF(N116:N119, N115, F116:F119),0)</f>
        <v>699755</v>
      </c>
      <c r="G120" s="13"/>
      <c r="H120" s="14">
        <f>TRUNC(SUMIF(N116:N119, N115, H116:H119),0)</f>
        <v>2212997</v>
      </c>
      <c r="I120" s="13"/>
      <c r="J120" s="14">
        <f>TRUNC(SUMIF(N116:N119, N115, J116:J119),0)</f>
        <v>12127</v>
      </c>
      <c r="K120" s="13"/>
      <c r="L120" s="14">
        <f>F120+H120+J120</f>
        <v>2924879</v>
      </c>
      <c r="M120" s="8" t="s">
        <v>52</v>
      </c>
      <c r="N120" s="2" t="s">
        <v>83</v>
      </c>
      <c r="O120" s="2" t="s">
        <v>83</v>
      </c>
      <c r="P120" s="2" t="s">
        <v>52</v>
      </c>
      <c r="Q120" s="2" t="s">
        <v>52</v>
      </c>
      <c r="R120" s="2" t="s">
        <v>52</v>
      </c>
      <c r="S120" s="3"/>
      <c r="T120" s="3"/>
      <c r="U120" s="3"/>
      <c r="V120" s="3"/>
      <c r="W120" s="3"/>
      <c r="X120" s="3"/>
      <c r="Y120" s="3"/>
      <c r="Z120" s="3"/>
      <c r="AA120" s="3"/>
      <c r="AB120" s="3"/>
      <c r="AC120" s="3"/>
      <c r="AD120" s="3"/>
      <c r="AE120" s="3"/>
      <c r="AF120" s="3"/>
      <c r="AG120" s="3"/>
      <c r="AH120" s="3"/>
      <c r="AI120" s="3"/>
      <c r="AJ120" s="3"/>
      <c r="AK120" s="3"/>
      <c r="AL120" s="3"/>
      <c r="AM120" s="3"/>
      <c r="AN120" s="3"/>
      <c r="AO120" s="3"/>
      <c r="AP120" s="3"/>
      <c r="AQ120" s="3"/>
      <c r="AR120" s="3"/>
      <c r="AS120" s="3"/>
      <c r="AT120" s="3"/>
      <c r="AU120" s="3"/>
      <c r="AV120" s="2" t="s">
        <v>52</v>
      </c>
      <c r="AW120" s="2" t="s">
        <v>52</v>
      </c>
      <c r="AX120" s="2" t="s">
        <v>52</v>
      </c>
      <c r="AY120" s="2" t="s">
        <v>52</v>
      </c>
      <c r="AZ120" s="2" t="s">
        <v>52</v>
      </c>
    </row>
    <row r="121" spans="1:52" ht="30" customHeight="1" x14ac:dyDescent="0.3">
      <c r="A121" s="9"/>
      <c r="B121" s="9"/>
      <c r="C121" s="9"/>
      <c r="D121" s="9"/>
      <c r="E121" s="13"/>
      <c r="F121" s="14"/>
      <c r="G121" s="13"/>
      <c r="H121" s="14"/>
      <c r="I121" s="13"/>
      <c r="J121" s="14"/>
      <c r="K121" s="13"/>
      <c r="L121" s="14"/>
      <c r="M121" s="9"/>
    </row>
    <row r="122" spans="1:52" ht="30" customHeight="1" x14ac:dyDescent="0.3">
      <c r="A122" s="124" t="s">
        <v>535</v>
      </c>
      <c r="B122" s="124"/>
      <c r="C122" s="124"/>
      <c r="D122" s="124"/>
      <c r="E122" s="125"/>
      <c r="F122" s="126"/>
      <c r="G122" s="125"/>
      <c r="H122" s="126"/>
      <c r="I122" s="125"/>
      <c r="J122" s="126"/>
      <c r="K122" s="125"/>
      <c r="L122" s="126"/>
      <c r="M122" s="124"/>
      <c r="N122" s="1" t="s">
        <v>155</v>
      </c>
    </row>
    <row r="123" spans="1:52" ht="30" customHeight="1" x14ac:dyDescent="0.3">
      <c r="A123" s="8" t="s">
        <v>435</v>
      </c>
      <c r="B123" s="8" t="s">
        <v>436</v>
      </c>
      <c r="C123" s="8" t="s">
        <v>68</v>
      </c>
      <c r="D123" s="9">
        <v>1.625</v>
      </c>
      <c r="E123" s="13">
        <f>일위대가목록!E58</f>
        <v>1650</v>
      </c>
      <c r="F123" s="14">
        <f>TRUNC(E123*D123,1)</f>
        <v>2681.2</v>
      </c>
      <c r="G123" s="13">
        <f>일위대가목록!F58</f>
        <v>2231</v>
      </c>
      <c r="H123" s="14">
        <f>TRUNC(G123*D123,1)</f>
        <v>3625.3</v>
      </c>
      <c r="I123" s="13">
        <f>일위대가목록!G58</f>
        <v>0</v>
      </c>
      <c r="J123" s="14">
        <f>TRUNC(I123*D123,1)</f>
        <v>0</v>
      </c>
      <c r="K123" s="13">
        <f t="shared" ref="K123:L125" si="22">TRUNC(E123+G123+I123,1)</f>
        <v>3881</v>
      </c>
      <c r="L123" s="14">
        <f t="shared" si="22"/>
        <v>6306.5</v>
      </c>
      <c r="M123" s="8" t="s">
        <v>437</v>
      </c>
      <c r="N123" s="2" t="s">
        <v>155</v>
      </c>
      <c r="O123" s="2" t="s">
        <v>438</v>
      </c>
      <c r="P123" s="2" t="s">
        <v>63</v>
      </c>
      <c r="Q123" s="2" t="s">
        <v>64</v>
      </c>
      <c r="R123" s="2" t="s">
        <v>64</v>
      </c>
      <c r="S123" s="3"/>
      <c r="T123" s="3"/>
      <c r="U123" s="3"/>
      <c r="V123" s="3"/>
      <c r="W123" s="3"/>
      <c r="X123" s="3"/>
      <c r="Y123" s="3"/>
      <c r="Z123" s="3"/>
      <c r="AA123" s="3"/>
      <c r="AB123" s="3"/>
      <c r="AC123" s="3"/>
      <c r="AD123" s="3"/>
      <c r="AE123" s="3"/>
      <c r="AF123" s="3"/>
      <c r="AG123" s="3"/>
      <c r="AH123" s="3"/>
      <c r="AI123" s="3"/>
      <c r="AJ123" s="3"/>
      <c r="AK123" s="3"/>
      <c r="AL123" s="3"/>
      <c r="AM123" s="3"/>
      <c r="AN123" s="3"/>
      <c r="AO123" s="3"/>
      <c r="AP123" s="3"/>
      <c r="AQ123" s="3"/>
      <c r="AR123" s="3"/>
      <c r="AS123" s="3"/>
      <c r="AT123" s="3"/>
      <c r="AU123" s="3"/>
      <c r="AV123" s="2" t="s">
        <v>52</v>
      </c>
      <c r="AW123" s="2" t="s">
        <v>536</v>
      </c>
      <c r="AX123" s="2" t="s">
        <v>52</v>
      </c>
      <c r="AY123" s="2" t="s">
        <v>52</v>
      </c>
      <c r="AZ123" s="2" t="s">
        <v>52</v>
      </c>
    </row>
    <row r="124" spans="1:52" ht="30" customHeight="1" x14ac:dyDescent="0.3">
      <c r="A124" s="8" t="s">
        <v>440</v>
      </c>
      <c r="B124" s="8" t="s">
        <v>441</v>
      </c>
      <c r="C124" s="8" t="s">
        <v>68</v>
      </c>
      <c r="D124" s="9">
        <v>1.6</v>
      </c>
      <c r="E124" s="13">
        <f>일위대가목록!E59</f>
        <v>4153</v>
      </c>
      <c r="F124" s="14">
        <f>TRUNC(E124*D124,1)</f>
        <v>6644.8</v>
      </c>
      <c r="G124" s="13">
        <f>일위대가목록!F59</f>
        <v>7012</v>
      </c>
      <c r="H124" s="14">
        <f>TRUNC(G124*D124,1)</f>
        <v>11219.2</v>
      </c>
      <c r="I124" s="13">
        <f>일위대가목록!G59</f>
        <v>0</v>
      </c>
      <c r="J124" s="14">
        <f>TRUNC(I124*D124,1)</f>
        <v>0</v>
      </c>
      <c r="K124" s="13">
        <f t="shared" si="22"/>
        <v>11165</v>
      </c>
      <c r="L124" s="14">
        <f t="shared" si="22"/>
        <v>17864</v>
      </c>
      <c r="M124" s="8" t="s">
        <v>442</v>
      </c>
      <c r="N124" s="2" t="s">
        <v>155</v>
      </c>
      <c r="O124" s="2" t="s">
        <v>443</v>
      </c>
      <c r="P124" s="2" t="s">
        <v>63</v>
      </c>
      <c r="Q124" s="2" t="s">
        <v>64</v>
      </c>
      <c r="R124" s="2" t="s">
        <v>64</v>
      </c>
      <c r="S124" s="3"/>
      <c r="T124" s="3"/>
      <c r="U124" s="3"/>
      <c r="V124" s="3"/>
      <c r="W124" s="3"/>
      <c r="X124" s="3"/>
      <c r="Y124" s="3"/>
      <c r="Z124" s="3"/>
      <c r="AA124" s="3"/>
      <c r="AB124" s="3"/>
      <c r="AC124" s="3"/>
      <c r="AD124" s="3"/>
      <c r="AE124" s="3"/>
      <c r="AF124" s="3"/>
      <c r="AG124" s="3"/>
      <c r="AH124" s="3"/>
      <c r="AI124" s="3"/>
      <c r="AJ124" s="3"/>
      <c r="AK124" s="3"/>
      <c r="AL124" s="3"/>
      <c r="AM124" s="3"/>
      <c r="AN124" s="3"/>
      <c r="AO124" s="3"/>
      <c r="AP124" s="3"/>
      <c r="AQ124" s="3"/>
      <c r="AR124" s="3"/>
      <c r="AS124" s="3"/>
      <c r="AT124" s="3"/>
      <c r="AU124" s="3"/>
      <c r="AV124" s="2" t="s">
        <v>52</v>
      </c>
      <c r="AW124" s="2" t="s">
        <v>537</v>
      </c>
      <c r="AX124" s="2" t="s">
        <v>52</v>
      </c>
      <c r="AY124" s="2" t="s">
        <v>52</v>
      </c>
      <c r="AZ124" s="2" t="s">
        <v>52</v>
      </c>
    </row>
    <row r="125" spans="1:52" ht="30" customHeight="1" x14ac:dyDescent="0.3">
      <c r="A125" s="8" t="s">
        <v>445</v>
      </c>
      <c r="B125" s="8" t="s">
        <v>446</v>
      </c>
      <c r="C125" s="8" t="s">
        <v>68</v>
      </c>
      <c r="D125" s="9">
        <v>1.6</v>
      </c>
      <c r="E125" s="13">
        <f>일위대가목록!E60</f>
        <v>1994</v>
      </c>
      <c r="F125" s="14">
        <f>TRUNC(E125*D125,1)</f>
        <v>3190.4</v>
      </c>
      <c r="G125" s="13">
        <f>일위대가목록!F60</f>
        <v>15695</v>
      </c>
      <c r="H125" s="14">
        <f>TRUNC(G125*D125,1)</f>
        <v>25112</v>
      </c>
      <c r="I125" s="13">
        <f>일위대가목록!G60</f>
        <v>0</v>
      </c>
      <c r="J125" s="14">
        <f>TRUNC(I125*D125,1)</f>
        <v>0</v>
      </c>
      <c r="K125" s="13">
        <f t="shared" si="22"/>
        <v>17689</v>
      </c>
      <c r="L125" s="14">
        <f t="shared" si="22"/>
        <v>28302.400000000001</v>
      </c>
      <c r="M125" s="8" t="s">
        <v>447</v>
      </c>
      <c r="N125" s="2" t="s">
        <v>155</v>
      </c>
      <c r="O125" s="2" t="s">
        <v>448</v>
      </c>
      <c r="P125" s="2" t="s">
        <v>63</v>
      </c>
      <c r="Q125" s="2" t="s">
        <v>64</v>
      </c>
      <c r="R125" s="2" t="s">
        <v>64</v>
      </c>
      <c r="S125" s="3"/>
      <c r="T125" s="3"/>
      <c r="U125" s="3"/>
      <c r="V125" s="3"/>
      <c r="W125" s="3"/>
      <c r="X125" s="3"/>
      <c r="Y125" s="3"/>
      <c r="Z125" s="3"/>
      <c r="AA125" s="3"/>
      <c r="AB125" s="3"/>
      <c r="AC125" s="3"/>
      <c r="AD125" s="3"/>
      <c r="AE125" s="3"/>
      <c r="AF125" s="3"/>
      <c r="AG125" s="3"/>
      <c r="AH125" s="3"/>
      <c r="AI125" s="3"/>
      <c r="AJ125" s="3"/>
      <c r="AK125" s="3"/>
      <c r="AL125" s="3"/>
      <c r="AM125" s="3"/>
      <c r="AN125" s="3"/>
      <c r="AO125" s="3"/>
      <c r="AP125" s="3"/>
      <c r="AQ125" s="3"/>
      <c r="AR125" s="3"/>
      <c r="AS125" s="3"/>
      <c r="AT125" s="3"/>
      <c r="AU125" s="3"/>
      <c r="AV125" s="2" t="s">
        <v>52</v>
      </c>
      <c r="AW125" s="2" t="s">
        <v>538</v>
      </c>
      <c r="AX125" s="2" t="s">
        <v>52</v>
      </c>
      <c r="AY125" s="2" t="s">
        <v>52</v>
      </c>
      <c r="AZ125" s="2" t="s">
        <v>52</v>
      </c>
    </row>
    <row r="126" spans="1:52" ht="30" customHeight="1" x14ac:dyDescent="0.3">
      <c r="A126" s="8" t="s">
        <v>418</v>
      </c>
      <c r="B126" s="8" t="s">
        <v>52</v>
      </c>
      <c r="C126" s="8" t="s">
        <v>52</v>
      </c>
      <c r="D126" s="9"/>
      <c r="E126" s="13"/>
      <c r="F126" s="14">
        <f>TRUNC(SUMIF(N123:N125, N122, F123:F125),0)</f>
        <v>12516</v>
      </c>
      <c r="G126" s="13"/>
      <c r="H126" s="14">
        <f>TRUNC(SUMIF(N123:N125, N122, H123:H125),0)</f>
        <v>39956</v>
      </c>
      <c r="I126" s="13"/>
      <c r="J126" s="14">
        <f>TRUNC(SUMIF(N123:N125, N122, J123:J125),0)</f>
        <v>0</v>
      </c>
      <c r="K126" s="13"/>
      <c r="L126" s="14">
        <f>F126+H126+J126</f>
        <v>52472</v>
      </c>
      <c r="M126" s="8" t="s">
        <v>52</v>
      </c>
      <c r="N126" s="2" t="s">
        <v>83</v>
      </c>
      <c r="O126" s="2" t="s">
        <v>83</v>
      </c>
      <c r="P126" s="2" t="s">
        <v>52</v>
      </c>
      <c r="Q126" s="2" t="s">
        <v>52</v>
      </c>
      <c r="R126" s="2" t="s">
        <v>52</v>
      </c>
      <c r="S126" s="3"/>
      <c r="T126" s="3"/>
      <c r="U126" s="3"/>
      <c r="V126" s="3"/>
      <c r="W126" s="3"/>
      <c r="X126" s="3"/>
      <c r="Y126" s="3"/>
      <c r="Z126" s="3"/>
      <c r="AA126" s="3"/>
      <c r="AB126" s="3"/>
      <c r="AC126" s="3"/>
      <c r="AD126" s="3"/>
      <c r="AE126" s="3"/>
      <c r="AF126" s="3"/>
      <c r="AG126" s="3"/>
      <c r="AH126" s="3"/>
      <c r="AI126" s="3"/>
      <c r="AJ126" s="3"/>
      <c r="AK126" s="3"/>
      <c r="AL126" s="3"/>
      <c r="AM126" s="3"/>
      <c r="AN126" s="3"/>
      <c r="AO126" s="3"/>
      <c r="AP126" s="3"/>
      <c r="AQ126" s="3"/>
      <c r="AR126" s="3"/>
      <c r="AS126" s="3"/>
      <c r="AT126" s="3"/>
      <c r="AU126" s="3"/>
      <c r="AV126" s="2" t="s">
        <v>52</v>
      </c>
      <c r="AW126" s="2" t="s">
        <v>52</v>
      </c>
      <c r="AX126" s="2" t="s">
        <v>52</v>
      </c>
      <c r="AY126" s="2" t="s">
        <v>52</v>
      </c>
      <c r="AZ126" s="2" t="s">
        <v>52</v>
      </c>
    </row>
    <row r="127" spans="1:52" ht="30" customHeight="1" x14ac:dyDescent="0.3">
      <c r="A127" s="9"/>
      <c r="B127" s="9"/>
      <c r="C127" s="9"/>
      <c r="D127" s="9"/>
      <c r="E127" s="13"/>
      <c r="F127" s="14"/>
      <c r="G127" s="13"/>
      <c r="H127" s="14"/>
      <c r="I127" s="13"/>
      <c r="J127" s="14"/>
      <c r="K127" s="13"/>
      <c r="L127" s="14"/>
      <c r="M127" s="9"/>
    </row>
    <row r="128" spans="1:52" ht="30" customHeight="1" x14ac:dyDescent="0.3">
      <c r="A128" s="124" t="s">
        <v>539</v>
      </c>
      <c r="B128" s="124"/>
      <c r="C128" s="124"/>
      <c r="D128" s="124"/>
      <c r="E128" s="125"/>
      <c r="F128" s="126"/>
      <c r="G128" s="125"/>
      <c r="H128" s="126"/>
      <c r="I128" s="125"/>
      <c r="J128" s="126"/>
      <c r="K128" s="125"/>
      <c r="L128" s="126"/>
      <c r="M128" s="124"/>
      <c r="N128" s="1" t="s">
        <v>160</v>
      </c>
    </row>
    <row r="129" spans="1:52" ht="30" customHeight="1" x14ac:dyDescent="0.3">
      <c r="A129" s="8" t="s">
        <v>435</v>
      </c>
      <c r="B129" s="8" t="s">
        <v>436</v>
      </c>
      <c r="C129" s="8" t="s">
        <v>68</v>
      </c>
      <c r="D129" s="9">
        <v>9</v>
      </c>
      <c r="E129" s="13">
        <f>일위대가목록!E58</f>
        <v>1650</v>
      </c>
      <c r="F129" s="14">
        <f>TRUNC(E129*D129,1)</f>
        <v>14850</v>
      </c>
      <c r="G129" s="13">
        <f>일위대가목록!F58</f>
        <v>2231</v>
      </c>
      <c r="H129" s="14">
        <f>TRUNC(G129*D129,1)</f>
        <v>20079</v>
      </c>
      <c r="I129" s="13">
        <f>일위대가목록!G58</f>
        <v>0</v>
      </c>
      <c r="J129" s="14">
        <f>TRUNC(I129*D129,1)</f>
        <v>0</v>
      </c>
      <c r="K129" s="13">
        <f t="shared" ref="K129:L132" si="23">TRUNC(E129+G129+I129,1)</f>
        <v>3881</v>
      </c>
      <c r="L129" s="14">
        <f t="shared" si="23"/>
        <v>34929</v>
      </c>
      <c r="M129" s="8" t="s">
        <v>437</v>
      </c>
      <c r="N129" s="2" t="s">
        <v>160</v>
      </c>
      <c r="O129" s="2" t="s">
        <v>438</v>
      </c>
      <c r="P129" s="2" t="s">
        <v>63</v>
      </c>
      <c r="Q129" s="2" t="s">
        <v>64</v>
      </c>
      <c r="R129" s="2" t="s">
        <v>64</v>
      </c>
      <c r="S129" s="3"/>
      <c r="T129" s="3"/>
      <c r="U129" s="3"/>
      <c r="V129" s="3">
        <v>1</v>
      </c>
      <c r="W129" s="3"/>
      <c r="X129" s="3"/>
      <c r="Y129" s="3"/>
      <c r="Z129" s="3"/>
      <c r="AA129" s="3"/>
      <c r="AB129" s="3"/>
      <c r="AC129" s="3"/>
      <c r="AD129" s="3"/>
      <c r="AE129" s="3"/>
      <c r="AF129" s="3"/>
      <c r="AG129" s="3"/>
      <c r="AH129" s="3"/>
      <c r="AI129" s="3"/>
      <c r="AJ129" s="3"/>
      <c r="AK129" s="3"/>
      <c r="AL129" s="3"/>
      <c r="AM129" s="3"/>
      <c r="AN129" s="3"/>
      <c r="AO129" s="3"/>
      <c r="AP129" s="3"/>
      <c r="AQ129" s="3"/>
      <c r="AR129" s="3"/>
      <c r="AS129" s="3"/>
      <c r="AT129" s="3"/>
      <c r="AU129" s="3"/>
      <c r="AV129" s="2" t="s">
        <v>52</v>
      </c>
      <c r="AW129" s="2" t="s">
        <v>540</v>
      </c>
      <c r="AX129" s="2" t="s">
        <v>52</v>
      </c>
      <c r="AY129" s="2" t="s">
        <v>52</v>
      </c>
      <c r="AZ129" s="2" t="s">
        <v>52</v>
      </c>
    </row>
    <row r="130" spans="1:52" ht="30" customHeight="1" x14ac:dyDescent="0.3">
      <c r="A130" s="8" t="s">
        <v>440</v>
      </c>
      <c r="B130" s="8" t="s">
        <v>441</v>
      </c>
      <c r="C130" s="8" t="s">
        <v>68</v>
      </c>
      <c r="D130" s="9">
        <v>18.625</v>
      </c>
      <c r="E130" s="13">
        <f>일위대가목록!E59</f>
        <v>4153</v>
      </c>
      <c r="F130" s="14">
        <f>TRUNC(E130*D130,1)</f>
        <v>77349.600000000006</v>
      </c>
      <c r="G130" s="13">
        <f>일위대가목록!F59</f>
        <v>7012</v>
      </c>
      <c r="H130" s="14">
        <f>TRUNC(G130*D130,1)</f>
        <v>130598.5</v>
      </c>
      <c r="I130" s="13">
        <f>일위대가목록!G59</f>
        <v>0</v>
      </c>
      <c r="J130" s="14">
        <f>TRUNC(I130*D130,1)</f>
        <v>0</v>
      </c>
      <c r="K130" s="13">
        <f t="shared" si="23"/>
        <v>11165</v>
      </c>
      <c r="L130" s="14">
        <f t="shared" si="23"/>
        <v>207948.1</v>
      </c>
      <c r="M130" s="8" t="s">
        <v>442</v>
      </c>
      <c r="N130" s="2" t="s">
        <v>160</v>
      </c>
      <c r="O130" s="2" t="s">
        <v>443</v>
      </c>
      <c r="P130" s="2" t="s">
        <v>63</v>
      </c>
      <c r="Q130" s="2" t="s">
        <v>64</v>
      </c>
      <c r="R130" s="2" t="s">
        <v>64</v>
      </c>
      <c r="S130" s="3"/>
      <c r="T130" s="3"/>
      <c r="U130" s="3"/>
      <c r="V130" s="3">
        <v>1</v>
      </c>
      <c r="W130" s="3"/>
      <c r="X130" s="3"/>
      <c r="Y130" s="3"/>
      <c r="Z130" s="3"/>
      <c r="AA130" s="3"/>
      <c r="AB130" s="3"/>
      <c r="AC130" s="3"/>
      <c r="AD130" s="3"/>
      <c r="AE130" s="3"/>
      <c r="AF130" s="3"/>
      <c r="AG130" s="3"/>
      <c r="AH130" s="3"/>
      <c r="AI130" s="3"/>
      <c r="AJ130" s="3"/>
      <c r="AK130" s="3"/>
      <c r="AL130" s="3"/>
      <c r="AM130" s="3"/>
      <c r="AN130" s="3"/>
      <c r="AO130" s="3"/>
      <c r="AP130" s="3"/>
      <c r="AQ130" s="3"/>
      <c r="AR130" s="3"/>
      <c r="AS130" s="3"/>
      <c r="AT130" s="3"/>
      <c r="AU130" s="3"/>
      <c r="AV130" s="2" t="s">
        <v>52</v>
      </c>
      <c r="AW130" s="2" t="s">
        <v>541</v>
      </c>
      <c r="AX130" s="2" t="s">
        <v>52</v>
      </c>
      <c r="AY130" s="2" t="s">
        <v>52</v>
      </c>
      <c r="AZ130" s="2" t="s">
        <v>52</v>
      </c>
    </row>
    <row r="131" spans="1:52" ht="30" customHeight="1" x14ac:dyDescent="0.3">
      <c r="A131" s="8" t="s">
        <v>445</v>
      </c>
      <c r="B131" s="8" t="s">
        <v>446</v>
      </c>
      <c r="C131" s="8" t="s">
        <v>68</v>
      </c>
      <c r="D131" s="9">
        <v>18.625</v>
      </c>
      <c r="E131" s="13">
        <f>일위대가목록!E60</f>
        <v>1994</v>
      </c>
      <c r="F131" s="14">
        <f>TRUNC(E131*D131,1)</f>
        <v>37138.199999999997</v>
      </c>
      <c r="G131" s="13">
        <f>일위대가목록!F60</f>
        <v>15695</v>
      </c>
      <c r="H131" s="14">
        <f>TRUNC(G131*D131,1)</f>
        <v>292319.3</v>
      </c>
      <c r="I131" s="13">
        <f>일위대가목록!G60</f>
        <v>0</v>
      </c>
      <c r="J131" s="14">
        <f>TRUNC(I131*D131,1)</f>
        <v>0</v>
      </c>
      <c r="K131" s="13">
        <f t="shared" si="23"/>
        <v>17689</v>
      </c>
      <c r="L131" s="14">
        <f t="shared" si="23"/>
        <v>329457.5</v>
      </c>
      <c r="M131" s="8" t="s">
        <v>447</v>
      </c>
      <c r="N131" s="2" t="s">
        <v>160</v>
      </c>
      <c r="O131" s="2" t="s">
        <v>448</v>
      </c>
      <c r="P131" s="2" t="s">
        <v>63</v>
      </c>
      <c r="Q131" s="2" t="s">
        <v>64</v>
      </c>
      <c r="R131" s="2" t="s">
        <v>64</v>
      </c>
      <c r="S131" s="3"/>
      <c r="T131" s="3"/>
      <c r="U131" s="3"/>
      <c r="V131" s="3">
        <v>1</v>
      </c>
      <c r="W131" s="3"/>
      <c r="X131" s="3"/>
      <c r="Y131" s="3"/>
      <c r="Z131" s="3"/>
      <c r="AA131" s="3"/>
      <c r="AB131" s="3"/>
      <c r="AC131" s="3"/>
      <c r="AD131" s="3"/>
      <c r="AE131" s="3"/>
      <c r="AF131" s="3"/>
      <c r="AG131" s="3"/>
      <c r="AH131" s="3"/>
      <c r="AI131" s="3"/>
      <c r="AJ131" s="3"/>
      <c r="AK131" s="3"/>
      <c r="AL131" s="3"/>
      <c r="AM131" s="3"/>
      <c r="AN131" s="3"/>
      <c r="AO131" s="3"/>
      <c r="AP131" s="3"/>
      <c r="AQ131" s="3"/>
      <c r="AR131" s="3"/>
      <c r="AS131" s="3"/>
      <c r="AT131" s="3"/>
      <c r="AU131" s="3"/>
      <c r="AV131" s="2" t="s">
        <v>52</v>
      </c>
      <c r="AW131" s="2" t="s">
        <v>542</v>
      </c>
      <c r="AX131" s="2" t="s">
        <v>52</v>
      </c>
      <c r="AY131" s="2" t="s">
        <v>52</v>
      </c>
      <c r="AZ131" s="2" t="s">
        <v>52</v>
      </c>
    </row>
    <row r="132" spans="1:52" ht="30" customHeight="1" x14ac:dyDescent="0.3">
      <c r="A132" s="8" t="s">
        <v>543</v>
      </c>
      <c r="B132" s="8" t="s">
        <v>544</v>
      </c>
      <c r="C132" s="8" t="s">
        <v>545</v>
      </c>
      <c r="D132" s="9">
        <v>1</v>
      </c>
      <c r="E132" s="13">
        <f>TRUNC(SUMIF(V129:V132, RIGHTB(O132, 1), L129:L132)*U132, 2)</f>
        <v>28616.73</v>
      </c>
      <c r="F132" s="14">
        <f>TRUNC(E132*D132,1)</f>
        <v>28616.7</v>
      </c>
      <c r="G132" s="13">
        <v>0</v>
      </c>
      <c r="H132" s="14">
        <f>TRUNC(G132*D132,1)</f>
        <v>0</v>
      </c>
      <c r="I132" s="13">
        <v>0</v>
      </c>
      <c r="J132" s="14">
        <f>TRUNC(I132*D132,1)</f>
        <v>0</v>
      </c>
      <c r="K132" s="13">
        <f t="shared" si="23"/>
        <v>28616.7</v>
      </c>
      <c r="L132" s="14">
        <f t="shared" si="23"/>
        <v>28616.7</v>
      </c>
      <c r="M132" s="8" t="s">
        <v>52</v>
      </c>
      <c r="N132" s="2" t="s">
        <v>160</v>
      </c>
      <c r="O132" s="2" t="s">
        <v>546</v>
      </c>
      <c r="P132" s="2" t="s">
        <v>64</v>
      </c>
      <c r="Q132" s="2" t="s">
        <v>64</v>
      </c>
      <c r="R132" s="2" t="s">
        <v>64</v>
      </c>
      <c r="S132" s="3">
        <v>3</v>
      </c>
      <c r="T132" s="3">
        <v>0</v>
      </c>
      <c r="U132" s="3">
        <v>0.05</v>
      </c>
      <c r="V132" s="3"/>
      <c r="W132" s="3"/>
      <c r="X132" s="3"/>
      <c r="Y132" s="3"/>
      <c r="Z132" s="3"/>
      <c r="AA132" s="3"/>
      <c r="AB132" s="3"/>
      <c r="AC132" s="3"/>
      <c r="AD132" s="3"/>
      <c r="AE132" s="3"/>
      <c r="AF132" s="3"/>
      <c r="AG132" s="3"/>
      <c r="AH132" s="3"/>
      <c r="AI132" s="3"/>
      <c r="AJ132" s="3"/>
      <c r="AK132" s="3"/>
      <c r="AL132" s="3"/>
      <c r="AM132" s="3"/>
      <c r="AN132" s="3"/>
      <c r="AO132" s="3"/>
      <c r="AP132" s="3"/>
      <c r="AQ132" s="3"/>
      <c r="AR132" s="3"/>
      <c r="AS132" s="3"/>
      <c r="AT132" s="3"/>
      <c r="AU132" s="3"/>
      <c r="AV132" s="2" t="s">
        <v>52</v>
      </c>
      <c r="AW132" s="2" t="s">
        <v>547</v>
      </c>
      <c r="AX132" s="2" t="s">
        <v>52</v>
      </c>
      <c r="AY132" s="2" t="s">
        <v>52</v>
      </c>
      <c r="AZ132" s="2" t="s">
        <v>52</v>
      </c>
    </row>
    <row r="133" spans="1:52" ht="30" customHeight="1" x14ac:dyDescent="0.3">
      <c r="A133" s="8" t="s">
        <v>418</v>
      </c>
      <c r="B133" s="8" t="s">
        <v>52</v>
      </c>
      <c r="C133" s="8" t="s">
        <v>52</v>
      </c>
      <c r="D133" s="9"/>
      <c r="E133" s="13"/>
      <c r="F133" s="14">
        <f>TRUNC(SUMIF(N129:N132, N128, F129:F132),0)</f>
        <v>157954</v>
      </c>
      <c r="G133" s="13"/>
      <c r="H133" s="14">
        <f>TRUNC(SUMIF(N129:N132, N128, H129:H132),0)</f>
        <v>442996</v>
      </c>
      <c r="I133" s="13"/>
      <c r="J133" s="14">
        <f>TRUNC(SUMIF(N129:N132, N128, J129:J132),0)</f>
        <v>0</v>
      </c>
      <c r="K133" s="13"/>
      <c r="L133" s="14">
        <f>F133+H133+J133</f>
        <v>600950</v>
      </c>
      <c r="M133" s="8" t="s">
        <v>52</v>
      </c>
      <c r="N133" s="2" t="s">
        <v>83</v>
      </c>
      <c r="O133" s="2" t="s">
        <v>83</v>
      </c>
      <c r="P133" s="2" t="s">
        <v>52</v>
      </c>
      <c r="Q133" s="2" t="s">
        <v>52</v>
      </c>
      <c r="R133" s="2" t="s">
        <v>52</v>
      </c>
      <c r="S133" s="3"/>
      <c r="T133" s="3"/>
      <c r="U133" s="3"/>
      <c r="V133" s="3"/>
      <c r="W133" s="3"/>
      <c r="X133" s="3"/>
      <c r="Y133" s="3"/>
      <c r="Z133" s="3"/>
      <c r="AA133" s="3"/>
      <c r="AB133" s="3"/>
      <c r="AC133" s="3"/>
      <c r="AD133" s="3"/>
      <c r="AE133" s="3"/>
      <c r="AF133" s="3"/>
      <c r="AG133" s="3"/>
      <c r="AH133" s="3"/>
      <c r="AI133" s="3"/>
      <c r="AJ133" s="3"/>
      <c r="AK133" s="3"/>
      <c r="AL133" s="3"/>
      <c r="AM133" s="3"/>
      <c r="AN133" s="3"/>
      <c r="AO133" s="3"/>
      <c r="AP133" s="3"/>
      <c r="AQ133" s="3"/>
      <c r="AR133" s="3"/>
      <c r="AS133" s="3"/>
      <c r="AT133" s="3"/>
      <c r="AU133" s="3"/>
      <c r="AV133" s="2" t="s">
        <v>52</v>
      </c>
      <c r="AW133" s="2" t="s">
        <v>52</v>
      </c>
      <c r="AX133" s="2" t="s">
        <v>52</v>
      </c>
      <c r="AY133" s="2" t="s">
        <v>52</v>
      </c>
      <c r="AZ133" s="2" t="s">
        <v>52</v>
      </c>
    </row>
    <row r="134" spans="1:52" ht="30" customHeight="1" x14ac:dyDescent="0.3">
      <c r="A134" s="9"/>
      <c r="B134" s="9"/>
      <c r="C134" s="9"/>
      <c r="D134" s="9"/>
      <c r="E134" s="13"/>
      <c r="F134" s="14"/>
      <c r="G134" s="13"/>
      <c r="H134" s="14"/>
      <c r="I134" s="13"/>
      <c r="J134" s="14"/>
      <c r="K134" s="13"/>
      <c r="L134" s="14"/>
      <c r="M134" s="9"/>
    </row>
    <row r="135" spans="1:52" ht="30" customHeight="1" x14ac:dyDescent="0.3">
      <c r="A135" s="124" t="s">
        <v>548</v>
      </c>
      <c r="B135" s="124"/>
      <c r="C135" s="124"/>
      <c r="D135" s="124"/>
      <c r="E135" s="125"/>
      <c r="F135" s="126"/>
      <c r="G135" s="125"/>
      <c r="H135" s="126"/>
      <c r="I135" s="125"/>
      <c r="J135" s="126"/>
      <c r="K135" s="125"/>
      <c r="L135" s="126"/>
      <c r="M135" s="124"/>
      <c r="N135" s="1" t="s">
        <v>165</v>
      </c>
    </row>
    <row r="136" spans="1:52" ht="30" customHeight="1" x14ac:dyDescent="0.3">
      <c r="A136" s="8" t="s">
        <v>496</v>
      </c>
      <c r="B136" s="8" t="s">
        <v>436</v>
      </c>
      <c r="C136" s="8" t="s">
        <v>68</v>
      </c>
      <c r="D136" s="9">
        <v>7.8120000000000003</v>
      </c>
      <c r="E136" s="13">
        <f>일위대가목록!E70</f>
        <v>1109</v>
      </c>
      <c r="F136" s="14">
        <f t="shared" ref="F136:F143" si="24">TRUNC(E136*D136,1)</f>
        <v>8663.5</v>
      </c>
      <c r="G136" s="13">
        <f>일위대가목록!F70</f>
        <v>2231</v>
      </c>
      <c r="H136" s="14">
        <f t="shared" ref="H136:H143" si="25">TRUNC(G136*D136,1)</f>
        <v>17428.5</v>
      </c>
      <c r="I136" s="13">
        <f>일위대가목록!G70</f>
        <v>0</v>
      </c>
      <c r="J136" s="14">
        <f t="shared" ref="J136:J143" si="26">TRUNC(I136*D136,1)</f>
        <v>0</v>
      </c>
      <c r="K136" s="13">
        <f t="shared" ref="K136:L143" si="27">TRUNC(E136+G136+I136,1)</f>
        <v>3340</v>
      </c>
      <c r="L136" s="14">
        <f t="shared" si="27"/>
        <v>26092</v>
      </c>
      <c r="M136" s="8" t="s">
        <v>497</v>
      </c>
      <c r="N136" s="2" t="s">
        <v>165</v>
      </c>
      <c r="O136" s="2" t="s">
        <v>498</v>
      </c>
      <c r="P136" s="2" t="s">
        <v>63</v>
      </c>
      <c r="Q136" s="2" t="s">
        <v>64</v>
      </c>
      <c r="R136" s="2" t="s">
        <v>64</v>
      </c>
      <c r="S136" s="3"/>
      <c r="T136" s="3"/>
      <c r="U136" s="3"/>
      <c r="V136" s="3"/>
      <c r="W136" s="3"/>
      <c r="X136" s="3"/>
      <c r="Y136" s="3"/>
      <c r="Z136" s="3"/>
      <c r="AA136" s="3"/>
      <c r="AB136" s="3"/>
      <c r="AC136" s="3"/>
      <c r="AD136" s="3"/>
      <c r="AE136" s="3"/>
      <c r="AF136" s="3"/>
      <c r="AG136" s="3"/>
      <c r="AH136" s="3"/>
      <c r="AI136" s="3"/>
      <c r="AJ136" s="3"/>
      <c r="AK136" s="3"/>
      <c r="AL136" s="3"/>
      <c r="AM136" s="3"/>
      <c r="AN136" s="3"/>
      <c r="AO136" s="3"/>
      <c r="AP136" s="3"/>
      <c r="AQ136" s="3"/>
      <c r="AR136" s="3"/>
      <c r="AS136" s="3"/>
      <c r="AT136" s="3"/>
      <c r="AU136" s="3"/>
      <c r="AV136" s="2" t="s">
        <v>52</v>
      </c>
      <c r="AW136" s="2" t="s">
        <v>549</v>
      </c>
      <c r="AX136" s="2" t="s">
        <v>52</v>
      </c>
      <c r="AY136" s="2" t="s">
        <v>52</v>
      </c>
      <c r="AZ136" s="2" t="s">
        <v>52</v>
      </c>
    </row>
    <row r="137" spans="1:52" ht="30" customHeight="1" x14ac:dyDescent="0.3">
      <c r="A137" s="8" t="s">
        <v>452</v>
      </c>
      <c r="B137" s="8" t="s">
        <v>463</v>
      </c>
      <c r="C137" s="8" t="s">
        <v>68</v>
      </c>
      <c r="D137" s="9">
        <v>6.89</v>
      </c>
      <c r="E137" s="13">
        <f>일위대가목록!E66</f>
        <v>5838</v>
      </c>
      <c r="F137" s="14">
        <f t="shared" si="24"/>
        <v>40223.800000000003</v>
      </c>
      <c r="G137" s="13">
        <f>일위대가목록!F66</f>
        <v>18140</v>
      </c>
      <c r="H137" s="14">
        <f t="shared" si="25"/>
        <v>124984.6</v>
      </c>
      <c r="I137" s="13">
        <f>일위대가목록!G66</f>
        <v>362</v>
      </c>
      <c r="J137" s="14">
        <f t="shared" si="26"/>
        <v>2494.1</v>
      </c>
      <c r="K137" s="13">
        <f t="shared" si="27"/>
        <v>24340</v>
      </c>
      <c r="L137" s="14">
        <f t="shared" si="27"/>
        <v>167702.5</v>
      </c>
      <c r="M137" s="8" t="s">
        <v>464</v>
      </c>
      <c r="N137" s="2" t="s">
        <v>165</v>
      </c>
      <c r="O137" s="2" t="s">
        <v>465</v>
      </c>
      <c r="P137" s="2" t="s">
        <v>63</v>
      </c>
      <c r="Q137" s="2" t="s">
        <v>64</v>
      </c>
      <c r="R137" s="2" t="s">
        <v>64</v>
      </c>
      <c r="S137" s="3"/>
      <c r="T137" s="3"/>
      <c r="U137" s="3"/>
      <c r="V137" s="3"/>
      <c r="W137" s="3"/>
      <c r="X137" s="3"/>
      <c r="Y137" s="3"/>
      <c r="Z137" s="3"/>
      <c r="AA137" s="3"/>
      <c r="AB137" s="3"/>
      <c r="AC137" s="3"/>
      <c r="AD137" s="3"/>
      <c r="AE137" s="3"/>
      <c r="AF137" s="3"/>
      <c r="AG137" s="3"/>
      <c r="AH137" s="3"/>
      <c r="AI137" s="3"/>
      <c r="AJ137" s="3"/>
      <c r="AK137" s="3"/>
      <c r="AL137" s="3"/>
      <c r="AM137" s="3"/>
      <c r="AN137" s="3"/>
      <c r="AO137" s="3"/>
      <c r="AP137" s="3"/>
      <c r="AQ137" s="3"/>
      <c r="AR137" s="3"/>
      <c r="AS137" s="3"/>
      <c r="AT137" s="3"/>
      <c r="AU137" s="3"/>
      <c r="AV137" s="2" t="s">
        <v>52</v>
      </c>
      <c r="AW137" s="2" t="s">
        <v>550</v>
      </c>
      <c r="AX137" s="2" t="s">
        <v>52</v>
      </c>
      <c r="AY137" s="2" t="s">
        <v>52</v>
      </c>
      <c r="AZ137" s="2" t="s">
        <v>52</v>
      </c>
    </row>
    <row r="138" spans="1:52" ht="30" customHeight="1" x14ac:dyDescent="0.3">
      <c r="A138" s="8" t="s">
        <v>445</v>
      </c>
      <c r="B138" s="8" t="s">
        <v>446</v>
      </c>
      <c r="C138" s="8" t="s">
        <v>68</v>
      </c>
      <c r="D138" s="9">
        <v>6.89</v>
      </c>
      <c r="E138" s="13">
        <f>일위대가목록!E60</f>
        <v>1994</v>
      </c>
      <c r="F138" s="14">
        <f t="shared" si="24"/>
        <v>13738.6</v>
      </c>
      <c r="G138" s="13">
        <f>일위대가목록!F60</f>
        <v>15695</v>
      </c>
      <c r="H138" s="14">
        <f t="shared" si="25"/>
        <v>108138.5</v>
      </c>
      <c r="I138" s="13">
        <f>일위대가목록!G60</f>
        <v>0</v>
      </c>
      <c r="J138" s="14">
        <f t="shared" si="26"/>
        <v>0</v>
      </c>
      <c r="K138" s="13">
        <f t="shared" si="27"/>
        <v>17689</v>
      </c>
      <c r="L138" s="14">
        <f t="shared" si="27"/>
        <v>121877.1</v>
      </c>
      <c r="M138" s="8" t="s">
        <v>447</v>
      </c>
      <c r="N138" s="2" t="s">
        <v>165</v>
      </c>
      <c r="O138" s="2" t="s">
        <v>448</v>
      </c>
      <c r="P138" s="2" t="s">
        <v>63</v>
      </c>
      <c r="Q138" s="2" t="s">
        <v>64</v>
      </c>
      <c r="R138" s="2" t="s">
        <v>64</v>
      </c>
      <c r="S138" s="3"/>
      <c r="T138" s="3"/>
      <c r="U138" s="3"/>
      <c r="V138" s="3"/>
      <c r="W138" s="3"/>
      <c r="X138" s="3"/>
      <c r="Y138" s="3"/>
      <c r="Z138" s="3"/>
      <c r="AA138" s="3"/>
      <c r="AB138" s="3"/>
      <c r="AC138" s="3"/>
      <c r="AD138" s="3"/>
      <c r="AE138" s="3"/>
      <c r="AF138" s="3"/>
      <c r="AG138" s="3"/>
      <c r="AH138" s="3"/>
      <c r="AI138" s="3"/>
      <c r="AJ138" s="3"/>
      <c r="AK138" s="3"/>
      <c r="AL138" s="3"/>
      <c r="AM138" s="3"/>
      <c r="AN138" s="3"/>
      <c r="AO138" s="3"/>
      <c r="AP138" s="3"/>
      <c r="AQ138" s="3"/>
      <c r="AR138" s="3"/>
      <c r="AS138" s="3"/>
      <c r="AT138" s="3"/>
      <c r="AU138" s="3"/>
      <c r="AV138" s="2" t="s">
        <v>52</v>
      </c>
      <c r="AW138" s="2" t="s">
        <v>551</v>
      </c>
      <c r="AX138" s="2" t="s">
        <v>52</v>
      </c>
      <c r="AY138" s="2" t="s">
        <v>52</v>
      </c>
      <c r="AZ138" s="2" t="s">
        <v>52</v>
      </c>
    </row>
    <row r="139" spans="1:52" ht="30" customHeight="1" x14ac:dyDescent="0.3">
      <c r="A139" s="8" t="s">
        <v>52</v>
      </c>
      <c r="B139" s="8" t="s">
        <v>52</v>
      </c>
      <c r="C139" s="8" t="s">
        <v>52</v>
      </c>
      <c r="D139" s="9"/>
      <c r="E139" s="13">
        <v>0</v>
      </c>
      <c r="F139" s="14">
        <f t="shared" si="24"/>
        <v>0</v>
      </c>
      <c r="G139" s="13">
        <v>0</v>
      </c>
      <c r="H139" s="14">
        <f t="shared" si="25"/>
        <v>0</v>
      </c>
      <c r="I139" s="13">
        <v>0</v>
      </c>
      <c r="J139" s="14">
        <f t="shared" si="26"/>
        <v>0</v>
      </c>
      <c r="K139" s="13">
        <f t="shared" si="27"/>
        <v>0</v>
      </c>
      <c r="L139" s="14">
        <f t="shared" si="27"/>
        <v>0</v>
      </c>
      <c r="M139" s="8" t="s">
        <v>52</v>
      </c>
      <c r="N139" s="2" t="s">
        <v>165</v>
      </c>
      <c r="O139" s="2" t="s">
        <v>52</v>
      </c>
      <c r="P139" s="2" t="s">
        <v>64</v>
      </c>
      <c r="Q139" s="2" t="s">
        <v>64</v>
      </c>
      <c r="R139" s="2" t="s">
        <v>64</v>
      </c>
      <c r="S139" s="3"/>
      <c r="T139" s="3"/>
      <c r="U139" s="3"/>
      <c r="V139" s="3"/>
      <c r="W139" s="3"/>
      <c r="X139" s="3"/>
      <c r="Y139" s="3"/>
      <c r="Z139" s="3"/>
      <c r="AA139" s="3"/>
      <c r="AB139" s="3"/>
      <c r="AC139" s="3"/>
      <c r="AD139" s="3"/>
      <c r="AE139" s="3"/>
      <c r="AF139" s="3"/>
      <c r="AG139" s="3"/>
      <c r="AH139" s="3"/>
      <c r="AI139" s="3"/>
      <c r="AJ139" s="3"/>
      <c r="AK139" s="3"/>
      <c r="AL139" s="3"/>
      <c r="AM139" s="3"/>
      <c r="AN139" s="3"/>
      <c r="AO139" s="3"/>
      <c r="AP139" s="3"/>
      <c r="AQ139" s="3"/>
      <c r="AR139" s="3"/>
      <c r="AS139" s="3"/>
      <c r="AT139" s="3"/>
      <c r="AU139" s="3"/>
      <c r="AV139" s="2" t="s">
        <v>52</v>
      </c>
      <c r="AW139" s="2" t="s">
        <v>165</v>
      </c>
      <c r="AX139" s="2" t="s">
        <v>52</v>
      </c>
      <c r="AY139" s="2" t="s">
        <v>52</v>
      </c>
      <c r="AZ139" s="2" t="s">
        <v>52</v>
      </c>
    </row>
    <row r="140" spans="1:52" ht="30" customHeight="1" x14ac:dyDescent="0.3">
      <c r="A140" s="8" t="s">
        <v>435</v>
      </c>
      <c r="B140" s="8" t="s">
        <v>436</v>
      </c>
      <c r="C140" s="8" t="s">
        <v>68</v>
      </c>
      <c r="D140" s="9">
        <v>240.286</v>
      </c>
      <c r="E140" s="13">
        <f>일위대가목록!E58</f>
        <v>1650</v>
      </c>
      <c r="F140" s="14">
        <f t="shared" si="24"/>
        <v>396471.9</v>
      </c>
      <c r="G140" s="13">
        <f>일위대가목록!F58</f>
        <v>2231</v>
      </c>
      <c r="H140" s="14">
        <f t="shared" si="25"/>
        <v>536078</v>
      </c>
      <c r="I140" s="13">
        <f>일위대가목록!G58</f>
        <v>0</v>
      </c>
      <c r="J140" s="14">
        <f t="shared" si="26"/>
        <v>0</v>
      </c>
      <c r="K140" s="13">
        <f t="shared" si="27"/>
        <v>3881</v>
      </c>
      <c r="L140" s="14">
        <f t="shared" si="27"/>
        <v>932549.9</v>
      </c>
      <c r="M140" s="8" t="s">
        <v>437</v>
      </c>
      <c r="N140" s="2" t="s">
        <v>165</v>
      </c>
      <c r="O140" s="2" t="s">
        <v>438</v>
      </c>
      <c r="P140" s="2" t="s">
        <v>63</v>
      </c>
      <c r="Q140" s="2" t="s">
        <v>64</v>
      </c>
      <c r="R140" s="2" t="s">
        <v>64</v>
      </c>
      <c r="S140" s="3"/>
      <c r="T140" s="3"/>
      <c r="U140" s="3"/>
      <c r="V140" s="3"/>
      <c r="W140" s="3"/>
      <c r="X140" s="3"/>
      <c r="Y140" s="3"/>
      <c r="Z140" s="3"/>
      <c r="AA140" s="3"/>
      <c r="AB140" s="3"/>
      <c r="AC140" s="3"/>
      <c r="AD140" s="3"/>
      <c r="AE140" s="3"/>
      <c r="AF140" s="3"/>
      <c r="AG140" s="3"/>
      <c r="AH140" s="3"/>
      <c r="AI140" s="3"/>
      <c r="AJ140" s="3"/>
      <c r="AK140" s="3"/>
      <c r="AL140" s="3"/>
      <c r="AM140" s="3"/>
      <c r="AN140" s="3"/>
      <c r="AO140" s="3"/>
      <c r="AP140" s="3"/>
      <c r="AQ140" s="3"/>
      <c r="AR140" s="3"/>
      <c r="AS140" s="3"/>
      <c r="AT140" s="3"/>
      <c r="AU140" s="3"/>
      <c r="AV140" s="2" t="s">
        <v>52</v>
      </c>
      <c r="AW140" s="2" t="s">
        <v>552</v>
      </c>
      <c r="AX140" s="2" t="s">
        <v>52</v>
      </c>
      <c r="AY140" s="2" t="s">
        <v>52</v>
      </c>
      <c r="AZ140" s="2" t="s">
        <v>52</v>
      </c>
    </row>
    <row r="141" spans="1:52" ht="30" customHeight="1" x14ac:dyDescent="0.3">
      <c r="A141" s="8" t="s">
        <v>452</v>
      </c>
      <c r="B141" s="8" t="s">
        <v>453</v>
      </c>
      <c r="C141" s="8" t="s">
        <v>68</v>
      </c>
      <c r="D141" s="9">
        <v>68.064999999999998</v>
      </c>
      <c r="E141" s="13">
        <f>일위대가목록!E64</f>
        <v>4819</v>
      </c>
      <c r="F141" s="14">
        <f t="shared" si="24"/>
        <v>328005.2</v>
      </c>
      <c r="G141" s="13">
        <f>일위대가목록!F64</f>
        <v>18140</v>
      </c>
      <c r="H141" s="14">
        <f t="shared" si="25"/>
        <v>1234699.1000000001</v>
      </c>
      <c r="I141" s="13">
        <f>일위대가목록!G64</f>
        <v>362</v>
      </c>
      <c r="J141" s="14">
        <f t="shared" si="26"/>
        <v>24639.5</v>
      </c>
      <c r="K141" s="13">
        <f t="shared" si="27"/>
        <v>23321</v>
      </c>
      <c r="L141" s="14">
        <f t="shared" si="27"/>
        <v>1587343.8</v>
      </c>
      <c r="M141" s="8" t="s">
        <v>454</v>
      </c>
      <c r="N141" s="2" t="s">
        <v>165</v>
      </c>
      <c r="O141" s="2" t="s">
        <v>455</v>
      </c>
      <c r="P141" s="2" t="s">
        <v>63</v>
      </c>
      <c r="Q141" s="2" t="s">
        <v>64</v>
      </c>
      <c r="R141" s="2" t="s">
        <v>64</v>
      </c>
      <c r="S141" s="3"/>
      <c r="T141" s="3"/>
      <c r="U141" s="3"/>
      <c r="V141" s="3"/>
      <c r="W141" s="3"/>
      <c r="X141" s="3"/>
      <c r="Y141" s="3"/>
      <c r="Z141" s="3"/>
      <c r="AA141" s="3"/>
      <c r="AB141" s="3"/>
      <c r="AC141" s="3"/>
      <c r="AD141" s="3"/>
      <c r="AE141" s="3"/>
      <c r="AF141" s="3"/>
      <c r="AG141" s="3"/>
      <c r="AH141" s="3"/>
      <c r="AI141" s="3"/>
      <c r="AJ141" s="3"/>
      <c r="AK141" s="3"/>
      <c r="AL141" s="3"/>
      <c r="AM141" s="3"/>
      <c r="AN141" s="3"/>
      <c r="AO141" s="3"/>
      <c r="AP141" s="3"/>
      <c r="AQ141" s="3"/>
      <c r="AR141" s="3"/>
      <c r="AS141" s="3"/>
      <c r="AT141" s="3"/>
      <c r="AU141" s="3"/>
      <c r="AV141" s="2" t="s">
        <v>52</v>
      </c>
      <c r="AW141" s="2" t="s">
        <v>553</v>
      </c>
      <c r="AX141" s="2" t="s">
        <v>52</v>
      </c>
      <c r="AY141" s="2" t="s">
        <v>52</v>
      </c>
      <c r="AZ141" s="2" t="s">
        <v>52</v>
      </c>
    </row>
    <row r="142" spans="1:52" ht="30" customHeight="1" x14ac:dyDescent="0.3">
      <c r="A142" s="8" t="s">
        <v>440</v>
      </c>
      <c r="B142" s="8" t="s">
        <v>441</v>
      </c>
      <c r="C142" s="8" t="s">
        <v>68</v>
      </c>
      <c r="D142" s="9">
        <v>118.34699999999999</v>
      </c>
      <c r="E142" s="13">
        <f>일위대가목록!E59</f>
        <v>4153</v>
      </c>
      <c r="F142" s="14">
        <f t="shared" si="24"/>
        <v>491495</v>
      </c>
      <c r="G142" s="13">
        <f>일위대가목록!F59</f>
        <v>7012</v>
      </c>
      <c r="H142" s="14">
        <f t="shared" si="25"/>
        <v>829849.1</v>
      </c>
      <c r="I142" s="13">
        <f>일위대가목록!G59</f>
        <v>0</v>
      </c>
      <c r="J142" s="14">
        <f t="shared" si="26"/>
        <v>0</v>
      </c>
      <c r="K142" s="13">
        <f t="shared" si="27"/>
        <v>11165</v>
      </c>
      <c r="L142" s="14">
        <f t="shared" si="27"/>
        <v>1321344.1000000001</v>
      </c>
      <c r="M142" s="8" t="s">
        <v>442</v>
      </c>
      <c r="N142" s="2" t="s">
        <v>165</v>
      </c>
      <c r="O142" s="2" t="s">
        <v>443</v>
      </c>
      <c r="P142" s="2" t="s">
        <v>63</v>
      </c>
      <c r="Q142" s="2" t="s">
        <v>64</v>
      </c>
      <c r="R142" s="2" t="s">
        <v>64</v>
      </c>
      <c r="S142" s="3"/>
      <c r="T142" s="3"/>
      <c r="U142" s="3"/>
      <c r="V142" s="3"/>
      <c r="W142" s="3"/>
      <c r="X142" s="3"/>
      <c r="Y142" s="3"/>
      <c r="Z142" s="3"/>
      <c r="AA142" s="3"/>
      <c r="AB142" s="3"/>
      <c r="AC142" s="3"/>
      <c r="AD142" s="3"/>
      <c r="AE142" s="3"/>
      <c r="AF142" s="3"/>
      <c r="AG142" s="3"/>
      <c r="AH142" s="3"/>
      <c r="AI142" s="3"/>
      <c r="AJ142" s="3"/>
      <c r="AK142" s="3"/>
      <c r="AL142" s="3"/>
      <c r="AM142" s="3"/>
      <c r="AN142" s="3"/>
      <c r="AO142" s="3"/>
      <c r="AP142" s="3"/>
      <c r="AQ142" s="3"/>
      <c r="AR142" s="3"/>
      <c r="AS142" s="3"/>
      <c r="AT142" s="3"/>
      <c r="AU142" s="3"/>
      <c r="AV142" s="2" t="s">
        <v>52</v>
      </c>
      <c r="AW142" s="2" t="s">
        <v>554</v>
      </c>
      <c r="AX142" s="2" t="s">
        <v>52</v>
      </c>
      <c r="AY142" s="2" t="s">
        <v>52</v>
      </c>
      <c r="AZ142" s="2" t="s">
        <v>52</v>
      </c>
    </row>
    <row r="143" spans="1:52" ht="30" customHeight="1" x14ac:dyDescent="0.3">
      <c r="A143" s="8" t="s">
        <v>445</v>
      </c>
      <c r="B143" s="8" t="s">
        <v>446</v>
      </c>
      <c r="C143" s="8" t="s">
        <v>68</v>
      </c>
      <c r="D143" s="9">
        <v>118.34699999999999</v>
      </c>
      <c r="E143" s="13">
        <f>일위대가목록!E60</f>
        <v>1994</v>
      </c>
      <c r="F143" s="14">
        <f t="shared" si="24"/>
        <v>235983.9</v>
      </c>
      <c r="G143" s="13">
        <f>일위대가목록!F60</f>
        <v>15695</v>
      </c>
      <c r="H143" s="14">
        <f t="shared" si="25"/>
        <v>1857456.1</v>
      </c>
      <c r="I143" s="13">
        <f>일위대가목록!G60</f>
        <v>0</v>
      </c>
      <c r="J143" s="14">
        <f t="shared" si="26"/>
        <v>0</v>
      </c>
      <c r="K143" s="13">
        <f t="shared" si="27"/>
        <v>17689</v>
      </c>
      <c r="L143" s="14">
        <f t="shared" si="27"/>
        <v>2093440</v>
      </c>
      <c r="M143" s="8" t="s">
        <v>447</v>
      </c>
      <c r="N143" s="2" t="s">
        <v>165</v>
      </c>
      <c r="O143" s="2" t="s">
        <v>448</v>
      </c>
      <c r="P143" s="2" t="s">
        <v>63</v>
      </c>
      <c r="Q143" s="2" t="s">
        <v>64</v>
      </c>
      <c r="R143" s="2" t="s">
        <v>64</v>
      </c>
      <c r="S143" s="3"/>
      <c r="T143" s="3"/>
      <c r="U143" s="3"/>
      <c r="V143" s="3"/>
      <c r="W143" s="3"/>
      <c r="X143" s="3"/>
      <c r="Y143" s="3"/>
      <c r="Z143" s="3"/>
      <c r="AA143" s="3"/>
      <c r="AB143" s="3"/>
      <c r="AC143" s="3"/>
      <c r="AD143" s="3"/>
      <c r="AE143" s="3"/>
      <c r="AF143" s="3"/>
      <c r="AG143" s="3"/>
      <c r="AH143" s="3"/>
      <c r="AI143" s="3"/>
      <c r="AJ143" s="3"/>
      <c r="AK143" s="3"/>
      <c r="AL143" s="3"/>
      <c r="AM143" s="3"/>
      <c r="AN143" s="3"/>
      <c r="AO143" s="3"/>
      <c r="AP143" s="3"/>
      <c r="AQ143" s="3"/>
      <c r="AR143" s="3"/>
      <c r="AS143" s="3"/>
      <c r="AT143" s="3"/>
      <c r="AU143" s="3"/>
      <c r="AV143" s="2" t="s">
        <v>52</v>
      </c>
      <c r="AW143" s="2" t="s">
        <v>551</v>
      </c>
      <c r="AX143" s="2" t="s">
        <v>52</v>
      </c>
      <c r="AY143" s="2" t="s">
        <v>52</v>
      </c>
      <c r="AZ143" s="2" t="s">
        <v>52</v>
      </c>
    </row>
    <row r="144" spans="1:52" ht="30" customHeight="1" x14ac:dyDescent="0.3">
      <c r="A144" s="8" t="s">
        <v>418</v>
      </c>
      <c r="B144" s="8" t="s">
        <v>52</v>
      </c>
      <c r="C144" s="8" t="s">
        <v>52</v>
      </c>
      <c r="D144" s="9"/>
      <c r="E144" s="13"/>
      <c r="F144" s="14">
        <f>TRUNC(SUMIF(N136:N143, N135, F136:F143),0)</f>
        <v>1514581</v>
      </c>
      <c r="G144" s="13"/>
      <c r="H144" s="14">
        <f>TRUNC(SUMIF(N136:N143, N135, H136:H143),0)</f>
        <v>4708633</v>
      </c>
      <c r="I144" s="13"/>
      <c r="J144" s="14">
        <f>TRUNC(SUMIF(N136:N143, N135, J136:J143),0)</f>
        <v>27133</v>
      </c>
      <c r="K144" s="13"/>
      <c r="L144" s="14">
        <f>F144+H144+J144</f>
        <v>6250347</v>
      </c>
      <c r="M144" s="8" t="s">
        <v>52</v>
      </c>
      <c r="N144" s="2" t="s">
        <v>83</v>
      </c>
      <c r="O144" s="2" t="s">
        <v>83</v>
      </c>
      <c r="P144" s="2" t="s">
        <v>52</v>
      </c>
      <c r="Q144" s="2" t="s">
        <v>52</v>
      </c>
      <c r="R144" s="2" t="s">
        <v>52</v>
      </c>
      <c r="S144" s="3"/>
      <c r="T144" s="3"/>
      <c r="U144" s="3"/>
      <c r="V144" s="3"/>
      <c r="W144" s="3"/>
      <c r="X144" s="3"/>
      <c r="Y144" s="3"/>
      <c r="Z144" s="3"/>
      <c r="AA144" s="3"/>
      <c r="AB144" s="3"/>
      <c r="AC144" s="3"/>
      <c r="AD144" s="3"/>
      <c r="AE144" s="3"/>
      <c r="AF144" s="3"/>
      <c r="AG144" s="3"/>
      <c r="AH144" s="3"/>
      <c r="AI144" s="3"/>
      <c r="AJ144" s="3"/>
      <c r="AK144" s="3"/>
      <c r="AL144" s="3"/>
      <c r="AM144" s="3"/>
      <c r="AN144" s="3"/>
      <c r="AO144" s="3"/>
      <c r="AP144" s="3"/>
      <c r="AQ144" s="3"/>
      <c r="AR144" s="3"/>
      <c r="AS144" s="3"/>
      <c r="AT144" s="3"/>
      <c r="AU144" s="3"/>
      <c r="AV144" s="2" t="s">
        <v>52</v>
      </c>
      <c r="AW144" s="2" t="s">
        <v>52</v>
      </c>
      <c r="AX144" s="2" t="s">
        <v>52</v>
      </c>
      <c r="AY144" s="2" t="s">
        <v>52</v>
      </c>
      <c r="AZ144" s="2" t="s">
        <v>52</v>
      </c>
    </row>
    <row r="145" spans="1:52" ht="30" customHeight="1" x14ac:dyDescent="0.3">
      <c r="A145" s="9"/>
      <c r="B145" s="9"/>
      <c r="C145" s="9"/>
      <c r="D145" s="9"/>
      <c r="E145" s="13"/>
      <c r="F145" s="14"/>
      <c r="G145" s="13"/>
      <c r="H145" s="14"/>
      <c r="I145" s="13"/>
      <c r="J145" s="14"/>
      <c r="K145" s="13"/>
      <c r="L145" s="14"/>
      <c r="M145" s="9"/>
    </row>
    <row r="146" spans="1:52" ht="30" customHeight="1" x14ac:dyDescent="0.3">
      <c r="A146" s="124" t="s">
        <v>555</v>
      </c>
      <c r="B146" s="124"/>
      <c r="C146" s="124"/>
      <c r="D146" s="124"/>
      <c r="E146" s="125"/>
      <c r="F146" s="126"/>
      <c r="G146" s="125"/>
      <c r="H146" s="126"/>
      <c r="I146" s="125"/>
      <c r="J146" s="126"/>
      <c r="K146" s="125"/>
      <c r="L146" s="126"/>
      <c r="M146" s="124"/>
      <c r="N146" s="1" t="s">
        <v>170</v>
      </c>
    </row>
    <row r="147" spans="1:52" ht="30" customHeight="1" x14ac:dyDescent="0.3">
      <c r="A147" s="8" t="s">
        <v>468</v>
      </c>
      <c r="B147" s="8" t="s">
        <v>469</v>
      </c>
      <c r="C147" s="8" t="s">
        <v>68</v>
      </c>
      <c r="D147" s="9">
        <v>29.76</v>
      </c>
      <c r="E147" s="13">
        <f>단가대비표!O13</f>
        <v>43200</v>
      </c>
      <c r="F147" s="14">
        <f>TRUNC(E147*D147,1)</f>
        <v>1285632</v>
      </c>
      <c r="G147" s="13">
        <f>단가대비표!P13</f>
        <v>0</v>
      </c>
      <c r="H147" s="14">
        <f>TRUNC(G147*D147,1)</f>
        <v>0</v>
      </c>
      <c r="I147" s="13">
        <f>단가대비표!V13</f>
        <v>0</v>
      </c>
      <c r="J147" s="14">
        <f>TRUNC(I147*D147,1)</f>
        <v>0</v>
      </c>
      <c r="K147" s="13">
        <f t="shared" ref="K147:L150" si="28">TRUNC(E147+G147+I147,1)</f>
        <v>43200</v>
      </c>
      <c r="L147" s="14">
        <f t="shared" si="28"/>
        <v>1285632</v>
      </c>
      <c r="M147" s="8" t="s">
        <v>470</v>
      </c>
      <c r="N147" s="2" t="s">
        <v>170</v>
      </c>
      <c r="O147" s="2" t="s">
        <v>471</v>
      </c>
      <c r="P147" s="2" t="s">
        <v>64</v>
      </c>
      <c r="Q147" s="2" t="s">
        <v>64</v>
      </c>
      <c r="R147" s="2" t="s">
        <v>63</v>
      </c>
      <c r="S147" s="3"/>
      <c r="T147" s="3"/>
      <c r="U147" s="3"/>
      <c r="V147" s="3"/>
      <c r="W147" s="3"/>
      <c r="X147" s="3"/>
      <c r="Y147" s="3"/>
      <c r="Z147" s="3"/>
      <c r="AA147" s="3"/>
      <c r="AB147" s="3"/>
      <c r="AC147" s="3"/>
      <c r="AD147" s="3"/>
      <c r="AE147" s="3"/>
      <c r="AF147" s="3"/>
      <c r="AG147" s="3"/>
      <c r="AH147" s="3"/>
      <c r="AI147" s="3"/>
      <c r="AJ147" s="3"/>
      <c r="AK147" s="3"/>
      <c r="AL147" s="3"/>
      <c r="AM147" s="3"/>
      <c r="AN147" s="3"/>
      <c r="AO147" s="3"/>
      <c r="AP147" s="3"/>
      <c r="AQ147" s="3"/>
      <c r="AR147" s="3"/>
      <c r="AS147" s="3"/>
      <c r="AT147" s="3"/>
      <c r="AU147" s="3"/>
      <c r="AV147" s="2" t="s">
        <v>52</v>
      </c>
      <c r="AW147" s="2" t="s">
        <v>556</v>
      </c>
      <c r="AX147" s="2" t="s">
        <v>52</v>
      </c>
      <c r="AY147" s="2" t="s">
        <v>52</v>
      </c>
      <c r="AZ147" s="2" t="s">
        <v>52</v>
      </c>
    </row>
    <row r="148" spans="1:52" ht="30" customHeight="1" x14ac:dyDescent="0.3">
      <c r="A148" s="8" t="s">
        <v>473</v>
      </c>
      <c r="B148" s="8" t="s">
        <v>474</v>
      </c>
      <c r="C148" s="8" t="s">
        <v>68</v>
      </c>
      <c r="D148" s="9">
        <v>29.76</v>
      </c>
      <c r="E148" s="13">
        <f>일위대가목록!E67</f>
        <v>0</v>
      </c>
      <c r="F148" s="14">
        <f>TRUNC(E148*D148,1)</f>
        <v>0</v>
      </c>
      <c r="G148" s="13">
        <f>일위대가목록!F67</f>
        <v>33564</v>
      </c>
      <c r="H148" s="14">
        <f>TRUNC(G148*D148,1)</f>
        <v>998864.6</v>
      </c>
      <c r="I148" s="13">
        <f>일위대가목록!G67</f>
        <v>0</v>
      </c>
      <c r="J148" s="14">
        <f>TRUNC(I148*D148,1)</f>
        <v>0</v>
      </c>
      <c r="K148" s="13">
        <f t="shared" si="28"/>
        <v>33564</v>
      </c>
      <c r="L148" s="14">
        <f t="shared" si="28"/>
        <v>998864.6</v>
      </c>
      <c r="M148" s="8" t="s">
        <v>475</v>
      </c>
      <c r="N148" s="2" t="s">
        <v>170</v>
      </c>
      <c r="O148" s="2" t="s">
        <v>476</v>
      </c>
      <c r="P148" s="2" t="s">
        <v>63</v>
      </c>
      <c r="Q148" s="2" t="s">
        <v>64</v>
      </c>
      <c r="R148" s="2" t="s">
        <v>64</v>
      </c>
      <c r="S148" s="3"/>
      <c r="T148" s="3"/>
      <c r="U148" s="3"/>
      <c r="V148" s="3"/>
      <c r="W148" s="3"/>
      <c r="X148" s="3"/>
      <c r="Y148" s="3"/>
      <c r="Z148" s="3"/>
      <c r="AA148" s="3"/>
      <c r="AB148" s="3"/>
      <c r="AC148" s="3"/>
      <c r="AD148" s="3"/>
      <c r="AE148" s="3"/>
      <c r="AF148" s="3"/>
      <c r="AG148" s="3"/>
      <c r="AH148" s="3"/>
      <c r="AI148" s="3"/>
      <c r="AJ148" s="3"/>
      <c r="AK148" s="3"/>
      <c r="AL148" s="3"/>
      <c r="AM148" s="3"/>
      <c r="AN148" s="3"/>
      <c r="AO148" s="3"/>
      <c r="AP148" s="3"/>
      <c r="AQ148" s="3"/>
      <c r="AR148" s="3"/>
      <c r="AS148" s="3"/>
      <c r="AT148" s="3"/>
      <c r="AU148" s="3"/>
      <c r="AV148" s="2" t="s">
        <v>52</v>
      </c>
      <c r="AW148" s="2" t="s">
        <v>557</v>
      </c>
      <c r="AX148" s="2" t="s">
        <v>52</v>
      </c>
      <c r="AY148" s="2" t="s">
        <v>52</v>
      </c>
      <c r="AZ148" s="2" t="s">
        <v>52</v>
      </c>
    </row>
    <row r="149" spans="1:52" ht="30" customHeight="1" x14ac:dyDescent="0.3">
      <c r="A149" s="8" t="s">
        <v>478</v>
      </c>
      <c r="B149" s="8" t="s">
        <v>479</v>
      </c>
      <c r="C149" s="8" t="s">
        <v>244</v>
      </c>
      <c r="D149" s="9">
        <v>59.2</v>
      </c>
      <c r="E149" s="13">
        <f>일위대가목록!E68</f>
        <v>376</v>
      </c>
      <c r="F149" s="14">
        <f>TRUNC(E149*D149,1)</f>
        <v>22259.200000000001</v>
      </c>
      <c r="G149" s="13">
        <f>일위대가목록!F68</f>
        <v>0</v>
      </c>
      <c r="H149" s="14">
        <f>TRUNC(G149*D149,1)</f>
        <v>0</v>
      </c>
      <c r="I149" s="13">
        <f>일위대가목록!G68</f>
        <v>0</v>
      </c>
      <c r="J149" s="14">
        <f>TRUNC(I149*D149,1)</f>
        <v>0</v>
      </c>
      <c r="K149" s="13">
        <f t="shared" si="28"/>
        <v>376</v>
      </c>
      <c r="L149" s="14">
        <f t="shared" si="28"/>
        <v>22259.200000000001</v>
      </c>
      <c r="M149" s="8" t="s">
        <v>480</v>
      </c>
      <c r="N149" s="2" t="s">
        <v>170</v>
      </c>
      <c r="O149" s="2" t="s">
        <v>481</v>
      </c>
      <c r="P149" s="2" t="s">
        <v>63</v>
      </c>
      <c r="Q149" s="2" t="s">
        <v>64</v>
      </c>
      <c r="R149" s="2" t="s">
        <v>64</v>
      </c>
      <c r="S149" s="3"/>
      <c r="T149" s="3"/>
      <c r="U149" s="3"/>
      <c r="V149" s="3"/>
      <c r="W149" s="3"/>
      <c r="X149" s="3"/>
      <c r="Y149" s="3"/>
      <c r="Z149" s="3"/>
      <c r="AA149" s="3"/>
      <c r="AB149" s="3"/>
      <c r="AC149" s="3"/>
      <c r="AD149" s="3"/>
      <c r="AE149" s="3"/>
      <c r="AF149" s="3"/>
      <c r="AG149" s="3"/>
      <c r="AH149" s="3"/>
      <c r="AI149" s="3"/>
      <c r="AJ149" s="3"/>
      <c r="AK149" s="3"/>
      <c r="AL149" s="3"/>
      <c r="AM149" s="3"/>
      <c r="AN149" s="3"/>
      <c r="AO149" s="3"/>
      <c r="AP149" s="3"/>
      <c r="AQ149" s="3"/>
      <c r="AR149" s="3"/>
      <c r="AS149" s="3"/>
      <c r="AT149" s="3"/>
      <c r="AU149" s="3"/>
      <c r="AV149" s="2" t="s">
        <v>52</v>
      </c>
      <c r="AW149" s="2" t="s">
        <v>558</v>
      </c>
      <c r="AX149" s="2" t="s">
        <v>52</v>
      </c>
      <c r="AY149" s="2" t="s">
        <v>52</v>
      </c>
      <c r="AZ149" s="2" t="s">
        <v>52</v>
      </c>
    </row>
    <row r="150" spans="1:52" ht="30" customHeight="1" x14ac:dyDescent="0.3">
      <c r="A150" s="8" t="s">
        <v>483</v>
      </c>
      <c r="B150" s="8" t="s">
        <v>484</v>
      </c>
      <c r="C150" s="8" t="s">
        <v>244</v>
      </c>
      <c r="D150" s="9">
        <v>19.84</v>
      </c>
      <c r="E150" s="13">
        <f>일위대가목록!E69</f>
        <v>5184</v>
      </c>
      <c r="F150" s="14">
        <f>TRUNC(E150*D150,1)</f>
        <v>102850.5</v>
      </c>
      <c r="G150" s="13">
        <f>일위대가목록!F69</f>
        <v>0</v>
      </c>
      <c r="H150" s="14">
        <f>TRUNC(G150*D150,1)</f>
        <v>0</v>
      </c>
      <c r="I150" s="13">
        <f>일위대가목록!G69</f>
        <v>0</v>
      </c>
      <c r="J150" s="14">
        <f>TRUNC(I150*D150,1)</f>
        <v>0</v>
      </c>
      <c r="K150" s="13">
        <f t="shared" si="28"/>
        <v>5184</v>
      </c>
      <c r="L150" s="14">
        <f t="shared" si="28"/>
        <v>102850.5</v>
      </c>
      <c r="M150" s="8" t="s">
        <v>485</v>
      </c>
      <c r="N150" s="2" t="s">
        <v>170</v>
      </c>
      <c r="O150" s="2" t="s">
        <v>486</v>
      </c>
      <c r="P150" s="2" t="s">
        <v>63</v>
      </c>
      <c r="Q150" s="2" t="s">
        <v>64</v>
      </c>
      <c r="R150" s="2" t="s">
        <v>64</v>
      </c>
      <c r="S150" s="3"/>
      <c r="T150" s="3"/>
      <c r="U150" s="3"/>
      <c r="V150" s="3"/>
      <c r="W150" s="3"/>
      <c r="X150" s="3"/>
      <c r="Y150" s="3"/>
      <c r="Z150" s="3"/>
      <c r="AA150" s="3"/>
      <c r="AB150" s="3"/>
      <c r="AC150" s="3"/>
      <c r="AD150" s="3"/>
      <c r="AE150" s="3"/>
      <c r="AF150" s="3"/>
      <c r="AG150" s="3"/>
      <c r="AH150" s="3"/>
      <c r="AI150" s="3"/>
      <c r="AJ150" s="3"/>
      <c r="AK150" s="3"/>
      <c r="AL150" s="3"/>
      <c r="AM150" s="3"/>
      <c r="AN150" s="3"/>
      <c r="AO150" s="3"/>
      <c r="AP150" s="3"/>
      <c r="AQ150" s="3"/>
      <c r="AR150" s="3"/>
      <c r="AS150" s="3"/>
      <c r="AT150" s="3"/>
      <c r="AU150" s="3"/>
      <c r="AV150" s="2" t="s">
        <v>52</v>
      </c>
      <c r="AW150" s="2" t="s">
        <v>559</v>
      </c>
      <c r="AX150" s="2" t="s">
        <v>52</v>
      </c>
      <c r="AY150" s="2" t="s">
        <v>52</v>
      </c>
      <c r="AZ150" s="2" t="s">
        <v>52</v>
      </c>
    </row>
    <row r="151" spans="1:52" ht="30" customHeight="1" x14ac:dyDescent="0.3">
      <c r="A151" s="8" t="s">
        <v>418</v>
      </c>
      <c r="B151" s="8" t="s">
        <v>52</v>
      </c>
      <c r="C151" s="8" t="s">
        <v>52</v>
      </c>
      <c r="D151" s="9"/>
      <c r="E151" s="13"/>
      <c r="F151" s="14">
        <f>TRUNC(SUMIF(N147:N150, N146, F147:F150),0)</f>
        <v>1410741</v>
      </c>
      <c r="G151" s="13"/>
      <c r="H151" s="14">
        <f>TRUNC(SUMIF(N147:N150, N146, H147:H150),0)</f>
        <v>998864</v>
      </c>
      <c r="I151" s="13"/>
      <c r="J151" s="14">
        <f>TRUNC(SUMIF(N147:N150, N146, J147:J150),0)</f>
        <v>0</v>
      </c>
      <c r="K151" s="13"/>
      <c r="L151" s="14">
        <f>F151+H151+J151</f>
        <v>2409605</v>
      </c>
      <c r="M151" s="8" t="s">
        <v>52</v>
      </c>
      <c r="N151" s="2" t="s">
        <v>83</v>
      </c>
      <c r="O151" s="2" t="s">
        <v>83</v>
      </c>
      <c r="P151" s="2" t="s">
        <v>52</v>
      </c>
      <c r="Q151" s="2" t="s">
        <v>52</v>
      </c>
      <c r="R151" s="2" t="s">
        <v>52</v>
      </c>
      <c r="S151" s="3"/>
      <c r="T151" s="3"/>
      <c r="U151" s="3"/>
      <c r="V151" s="3"/>
      <c r="W151" s="3"/>
      <c r="X151" s="3"/>
      <c r="Y151" s="3"/>
      <c r="Z151" s="3"/>
      <c r="AA151" s="3"/>
      <c r="AB151" s="3"/>
      <c r="AC151" s="3"/>
      <c r="AD151" s="3"/>
      <c r="AE151" s="3"/>
      <c r="AF151" s="3"/>
      <c r="AG151" s="3"/>
      <c r="AH151" s="3"/>
      <c r="AI151" s="3"/>
      <c r="AJ151" s="3"/>
      <c r="AK151" s="3"/>
      <c r="AL151" s="3"/>
      <c r="AM151" s="3"/>
      <c r="AN151" s="3"/>
      <c r="AO151" s="3"/>
      <c r="AP151" s="3"/>
      <c r="AQ151" s="3"/>
      <c r="AR151" s="3"/>
      <c r="AS151" s="3"/>
      <c r="AT151" s="3"/>
      <c r="AU151" s="3"/>
      <c r="AV151" s="2" t="s">
        <v>52</v>
      </c>
      <c r="AW151" s="2" t="s">
        <v>52</v>
      </c>
      <c r="AX151" s="2" t="s">
        <v>52</v>
      </c>
      <c r="AY151" s="2" t="s">
        <v>52</v>
      </c>
      <c r="AZ151" s="2" t="s">
        <v>52</v>
      </c>
    </row>
    <row r="152" spans="1:52" ht="30" customHeight="1" x14ac:dyDescent="0.3">
      <c r="A152" s="9"/>
      <c r="B152" s="9"/>
      <c r="C152" s="9"/>
      <c r="D152" s="9"/>
      <c r="E152" s="13"/>
      <c r="F152" s="14"/>
      <c r="G152" s="13"/>
      <c r="H152" s="14"/>
      <c r="I152" s="13"/>
      <c r="J152" s="14"/>
      <c r="K152" s="13"/>
      <c r="L152" s="14"/>
      <c r="M152" s="9"/>
    </row>
    <row r="153" spans="1:52" ht="30" customHeight="1" x14ac:dyDescent="0.3">
      <c r="A153" s="124" t="s">
        <v>560</v>
      </c>
      <c r="B153" s="124"/>
      <c r="C153" s="124"/>
      <c r="D153" s="124"/>
      <c r="E153" s="125"/>
      <c r="F153" s="126"/>
      <c r="G153" s="125"/>
      <c r="H153" s="126"/>
      <c r="I153" s="125"/>
      <c r="J153" s="126"/>
      <c r="K153" s="125"/>
      <c r="L153" s="126"/>
      <c r="M153" s="124"/>
      <c r="N153" s="1" t="s">
        <v>174</v>
      </c>
    </row>
    <row r="154" spans="1:52" ht="30" customHeight="1" x14ac:dyDescent="0.3">
      <c r="A154" s="8" t="s">
        <v>421</v>
      </c>
      <c r="B154" s="8" t="s">
        <v>422</v>
      </c>
      <c r="C154" s="8" t="s">
        <v>423</v>
      </c>
      <c r="D154" s="9">
        <v>1.2</v>
      </c>
      <c r="E154" s="13">
        <f>단가대비표!O33</f>
        <v>0</v>
      </c>
      <c r="F154" s="14">
        <f>TRUNC(E154*D154,1)</f>
        <v>0</v>
      </c>
      <c r="G154" s="13">
        <f>단가대비표!P33</f>
        <v>167081</v>
      </c>
      <c r="H154" s="14">
        <f>TRUNC(G154*D154,1)</f>
        <v>200497.2</v>
      </c>
      <c r="I154" s="13">
        <f>단가대비표!V33</f>
        <v>0</v>
      </c>
      <c r="J154" s="14">
        <f>TRUNC(I154*D154,1)</f>
        <v>0</v>
      </c>
      <c r="K154" s="13">
        <f>TRUNC(E154+G154+I154,1)</f>
        <v>167081</v>
      </c>
      <c r="L154" s="14">
        <f>TRUNC(F154+H154+J154,1)</f>
        <v>200497.2</v>
      </c>
      <c r="M154" s="8" t="s">
        <v>424</v>
      </c>
      <c r="N154" s="2" t="s">
        <v>174</v>
      </c>
      <c r="O154" s="2" t="s">
        <v>425</v>
      </c>
      <c r="P154" s="2" t="s">
        <v>64</v>
      </c>
      <c r="Q154" s="2" t="s">
        <v>64</v>
      </c>
      <c r="R154" s="2" t="s">
        <v>63</v>
      </c>
      <c r="S154" s="3"/>
      <c r="T154" s="3"/>
      <c r="U154" s="3"/>
      <c r="V154" s="3"/>
      <c r="W154" s="3"/>
      <c r="X154" s="3"/>
      <c r="Y154" s="3"/>
      <c r="Z154" s="3"/>
      <c r="AA154" s="3"/>
      <c r="AB154" s="3"/>
      <c r="AC154" s="3"/>
      <c r="AD154" s="3"/>
      <c r="AE154" s="3"/>
      <c r="AF154" s="3"/>
      <c r="AG154" s="3"/>
      <c r="AH154" s="3"/>
      <c r="AI154" s="3"/>
      <c r="AJ154" s="3"/>
      <c r="AK154" s="3"/>
      <c r="AL154" s="3"/>
      <c r="AM154" s="3"/>
      <c r="AN154" s="3"/>
      <c r="AO154" s="3"/>
      <c r="AP154" s="3"/>
      <c r="AQ154" s="3"/>
      <c r="AR154" s="3"/>
      <c r="AS154" s="3"/>
      <c r="AT154" s="3"/>
      <c r="AU154" s="3"/>
      <c r="AV154" s="2" t="s">
        <v>52</v>
      </c>
      <c r="AW154" s="2" t="s">
        <v>561</v>
      </c>
      <c r="AX154" s="2" t="s">
        <v>52</v>
      </c>
      <c r="AY154" s="2" t="s">
        <v>52</v>
      </c>
      <c r="AZ154" s="2" t="s">
        <v>52</v>
      </c>
    </row>
    <row r="155" spans="1:52" ht="30" customHeight="1" x14ac:dyDescent="0.3">
      <c r="A155" s="8" t="s">
        <v>418</v>
      </c>
      <c r="B155" s="8" t="s">
        <v>52</v>
      </c>
      <c r="C155" s="8" t="s">
        <v>52</v>
      </c>
      <c r="D155" s="9"/>
      <c r="E155" s="13"/>
      <c r="F155" s="14">
        <f>TRUNC(SUMIF(N154:N154, N153, F154:F154),0)</f>
        <v>0</v>
      </c>
      <c r="G155" s="13"/>
      <c r="H155" s="14">
        <f>TRUNC(SUMIF(N154:N154, N153, H154:H154),0)</f>
        <v>200497</v>
      </c>
      <c r="I155" s="13"/>
      <c r="J155" s="14">
        <f>TRUNC(SUMIF(N154:N154, N153, J154:J154),0)</f>
        <v>0</v>
      </c>
      <c r="K155" s="13"/>
      <c r="L155" s="14">
        <f>F155+H155+J155</f>
        <v>200497</v>
      </c>
      <c r="M155" s="8" t="s">
        <v>52</v>
      </c>
      <c r="N155" s="2" t="s">
        <v>83</v>
      </c>
      <c r="O155" s="2" t="s">
        <v>83</v>
      </c>
      <c r="P155" s="2" t="s">
        <v>52</v>
      </c>
      <c r="Q155" s="2" t="s">
        <v>52</v>
      </c>
      <c r="R155" s="2" t="s">
        <v>52</v>
      </c>
      <c r="S155" s="3"/>
      <c r="T155" s="3"/>
      <c r="U155" s="3"/>
      <c r="V155" s="3"/>
      <c r="W155" s="3"/>
      <c r="X155" s="3"/>
      <c r="Y155" s="3"/>
      <c r="Z155" s="3"/>
      <c r="AA155" s="3"/>
      <c r="AB155" s="3"/>
      <c r="AC155" s="3"/>
      <c r="AD155" s="3"/>
      <c r="AE155" s="3"/>
      <c r="AF155" s="3"/>
      <c r="AG155" s="3"/>
      <c r="AH155" s="3"/>
      <c r="AI155" s="3"/>
      <c r="AJ155" s="3"/>
      <c r="AK155" s="3"/>
      <c r="AL155" s="3"/>
      <c r="AM155" s="3"/>
      <c r="AN155" s="3"/>
      <c r="AO155" s="3"/>
      <c r="AP155" s="3"/>
      <c r="AQ155" s="3"/>
      <c r="AR155" s="3"/>
      <c r="AS155" s="3"/>
      <c r="AT155" s="3"/>
      <c r="AU155" s="3"/>
      <c r="AV155" s="2" t="s">
        <v>52</v>
      </c>
      <c r="AW155" s="2" t="s">
        <v>52</v>
      </c>
      <c r="AX155" s="2" t="s">
        <v>52</v>
      </c>
      <c r="AY155" s="2" t="s">
        <v>52</v>
      </c>
      <c r="AZ155" s="2" t="s">
        <v>52</v>
      </c>
    </row>
    <row r="156" spans="1:52" ht="30" customHeight="1" x14ac:dyDescent="0.3">
      <c r="A156" s="9"/>
      <c r="B156" s="9"/>
      <c r="C156" s="9"/>
      <c r="D156" s="9"/>
      <c r="E156" s="13"/>
      <c r="F156" s="14"/>
      <c r="G156" s="13"/>
      <c r="H156" s="14"/>
      <c r="I156" s="13"/>
      <c r="J156" s="14"/>
      <c r="K156" s="13"/>
      <c r="L156" s="14"/>
      <c r="M156" s="9"/>
    </row>
    <row r="157" spans="1:52" ht="30" customHeight="1" x14ac:dyDescent="0.3">
      <c r="A157" s="124" t="s">
        <v>562</v>
      </c>
      <c r="B157" s="124"/>
      <c r="C157" s="124"/>
      <c r="D157" s="124"/>
      <c r="E157" s="125"/>
      <c r="F157" s="126"/>
      <c r="G157" s="125"/>
      <c r="H157" s="126"/>
      <c r="I157" s="125"/>
      <c r="J157" s="126"/>
      <c r="K157" s="125"/>
      <c r="L157" s="126"/>
      <c r="M157" s="124"/>
      <c r="N157" s="1" t="s">
        <v>179</v>
      </c>
    </row>
    <row r="158" spans="1:52" ht="30" customHeight="1" x14ac:dyDescent="0.3">
      <c r="A158" s="8" t="s">
        <v>435</v>
      </c>
      <c r="B158" s="8" t="s">
        <v>436</v>
      </c>
      <c r="C158" s="8" t="s">
        <v>68</v>
      </c>
      <c r="D158" s="9">
        <v>11.375</v>
      </c>
      <c r="E158" s="13">
        <f>일위대가목록!E58</f>
        <v>1650</v>
      </c>
      <c r="F158" s="14">
        <f>TRUNC(E158*D158,1)</f>
        <v>18768.7</v>
      </c>
      <c r="G158" s="13">
        <f>일위대가목록!F58</f>
        <v>2231</v>
      </c>
      <c r="H158" s="14">
        <f>TRUNC(G158*D158,1)</f>
        <v>25377.599999999999</v>
      </c>
      <c r="I158" s="13">
        <f>일위대가목록!G58</f>
        <v>0</v>
      </c>
      <c r="J158" s="14">
        <f>TRUNC(I158*D158,1)</f>
        <v>0</v>
      </c>
      <c r="K158" s="13">
        <f t="shared" ref="K158:L161" si="29">TRUNC(E158+G158+I158,1)</f>
        <v>3881</v>
      </c>
      <c r="L158" s="14">
        <f t="shared" si="29"/>
        <v>44146.3</v>
      </c>
      <c r="M158" s="8" t="s">
        <v>437</v>
      </c>
      <c r="N158" s="2" t="s">
        <v>179</v>
      </c>
      <c r="O158" s="2" t="s">
        <v>438</v>
      </c>
      <c r="P158" s="2" t="s">
        <v>63</v>
      </c>
      <c r="Q158" s="2" t="s">
        <v>64</v>
      </c>
      <c r="R158" s="2" t="s">
        <v>64</v>
      </c>
      <c r="S158" s="3"/>
      <c r="T158" s="3"/>
      <c r="U158" s="3"/>
      <c r="V158" s="3"/>
      <c r="W158" s="3"/>
      <c r="X158" s="3"/>
      <c r="Y158" s="3"/>
      <c r="Z158" s="3"/>
      <c r="AA158" s="3"/>
      <c r="AB158" s="3"/>
      <c r="AC158" s="3"/>
      <c r="AD158" s="3"/>
      <c r="AE158" s="3"/>
      <c r="AF158" s="3"/>
      <c r="AG158" s="3"/>
      <c r="AH158" s="3"/>
      <c r="AI158" s="3"/>
      <c r="AJ158" s="3"/>
      <c r="AK158" s="3"/>
      <c r="AL158" s="3"/>
      <c r="AM158" s="3"/>
      <c r="AN158" s="3"/>
      <c r="AO158" s="3"/>
      <c r="AP158" s="3"/>
      <c r="AQ158" s="3"/>
      <c r="AR158" s="3"/>
      <c r="AS158" s="3"/>
      <c r="AT158" s="3"/>
      <c r="AU158" s="3"/>
      <c r="AV158" s="2" t="s">
        <v>52</v>
      </c>
      <c r="AW158" s="2" t="s">
        <v>563</v>
      </c>
      <c r="AX158" s="2" t="s">
        <v>52</v>
      </c>
      <c r="AY158" s="2" t="s">
        <v>52</v>
      </c>
      <c r="AZ158" s="2" t="s">
        <v>52</v>
      </c>
    </row>
    <row r="159" spans="1:52" ht="30" customHeight="1" x14ac:dyDescent="0.3">
      <c r="A159" s="8" t="s">
        <v>452</v>
      </c>
      <c r="B159" s="8" t="s">
        <v>453</v>
      </c>
      <c r="C159" s="8" t="s">
        <v>68</v>
      </c>
      <c r="D159" s="9">
        <v>12.042999999999999</v>
      </c>
      <c r="E159" s="13">
        <f>일위대가목록!E64</f>
        <v>4819</v>
      </c>
      <c r="F159" s="14">
        <f>TRUNC(E159*D159,1)</f>
        <v>58035.199999999997</v>
      </c>
      <c r="G159" s="13">
        <f>일위대가목록!F64</f>
        <v>18140</v>
      </c>
      <c r="H159" s="14">
        <f>TRUNC(G159*D159,1)</f>
        <v>218460</v>
      </c>
      <c r="I159" s="13">
        <f>일위대가목록!G64</f>
        <v>362</v>
      </c>
      <c r="J159" s="14">
        <f>TRUNC(I159*D159,1)</f>
        <v>4359.5</v>
      </c>
      <c r="K159" s="13">
        <f t="shared" si="29"/>
        <v>23321</v>
      </c>
      <c r="L159" s="14">
        <f t="shared" si="29"/>
        <v>280854.7</v>
      </c>
      <c r="M159" s="8" t="s">
        <v>454</v>
      </c>
      <c r="N159" s="2" t="s">
        <v>179</v>
      </c>
      <c r="O159" s="2" t="s">
        <v>455</v>
      </c>
      <c r="P159" s="2" t="s">
        <v>63</v>
      </c>
      <c r="Q159" s="2" t="s">
        <v>64</v>
      </c>
      <c r="R159" s="2" t="s">
        <v>64</v>
      </c>
      <c r="S159" s="3"/>
      <c r="T159" s="3"/>
      <c r="U159" s="3"/>
      <c r="V159" s="3"/>
      <c r="W159" s="3"/>
      <c r="X159" s="3"/>
      <c r="Y159" s="3"/>
      <c r="Z159" s="3"/>
      <c r="AA159" s="3"/>
      <c r="AB159" s="3"/>
      <c r="AC159" s="3"/>
      <c r="AD159" s="3"/>
      <c r="AE159" s="3"/>
      <c r="AF159" s="3"/>
      <c r="AG159" s="3"/>
      <c r="AH159" s="3"/>
      <c r="AI159" s="3"/>
      <c r="AJ159" s="3"/>
      <c r="AK159" s="3"/>
      <c r="AL159" s="3"/>
      <c r="AM159" s="3"/>
      <c r="AN159" s="3"/>
      <c r="AO159" s="3"/>
      <c r="AP159" s="3"/>
      <c r="AQ159" s="3"/>
      <c r="AR159" s="3"/>
      <c r="AS159" s="3"/>
      <c r="AT159" s="3"/>
      <c r="AU159" s="3"/>
      <c r="AV159" s="2" t="s">
        <v>52</v>
      </c>
      <c r="AW159" s="2" t="s">
        <v>564</v>
      </c>
      <c r="AX159" s="2" t="s">
        <v>52</v>
      </c>
      <c r="AY159" s="2" t="s">
        <v>52</v>
      </c>
      <c r="AZ159" s="2" t="s">
        <v>52</v>
      </c>
    </row>
    <row r="160" spans="1:52" ht="30" customHeight="1" x14ac:dyDescent="0.3">
      <c r="A160" s="8" t="s">
        <v>440</v>
      </c>
      <c r="B160" s="8" t="s">
        <v>441</v>
      </c>
      <c r="C160" s="8" t="s">
        <v>68</v>
      </c>
      <c r="D160" s="9">
        <v>12.042999999999999</v>
      </c>
      <c r="E160" s="13">
        <f>일위대가목록!E59</f>
        <v>4153</v>
      </c>
      <c r="F160" s="14">
        <f>TRUNC(E160*D160,1)</f>
        <v>50014.5</v>
      </c>
      <c r="G160" s="13">
        <f>일위대가목록!F59</f>
        <v>7012</v>
      </c>
      <c r="H160" s="14">
        <f>TRUNC(G160*D160,1)</f>
        <v>84445.5</v>
      </c>
      <c r="I160" s="13">
        <f>일위대가목록!G59</f>
        <v>0</v>
      </c>
      <c r="J160" s="14">
        <f>TRUNC(I160*D160,1)</f>
        <v>0</v>
      </c>
      <c r="K160" s="13">
        <f t="shared" si="29"/>
        <v>11165</v>
      </c>
      <c r="L160" s="14">
        <f t="shared" si="29"/>
        <v>134460</v>
      </c>
      <c r="M160" s="8" t="s">
        <v>442</v>
      </c>
      <c r="N160" s="2" t="s">
        <v>179</v>
      </c>
      <c r="O160" s="2" t="s">
        <v>443</v>
      </c>
      <c r="P160" s="2" t="s">
        <v>63</v>
      </c>
      <c r="Q160" s="2" t="s">
        <v>64</v>
      </c>
      <c r="R160" s="2" t="s">
        <v>64</v>
      </c>
      <c r="S160" s="3"/>
      <c r="T160" s="3"/>
      <c r="U160" s="3"/>
      <c r="V160" s="3"/>
      <c r="W160" s="3"/>
      <c r="X160" s="3"/>
      <c r="Y160" s="3"/>
      <c r="Z160" s="3"/>
      <c r="AA160" s="3"/>
      <c r="AB160" s="3"/>
      <c r="AC160" s="3"/>
      <c r="AD160" s="3"/>
      <c r="AE160" s="3"/>
      <c r="AF160" s="3"/>
      <c r="AG160" s="3"/>
      <c r="AH160" s="3"/>
      <c r="AI160" s="3"/>
      <c r="AJ160" s="3"/>
      <c r="AK160" s="3"/>
      <c r="AL160" s="3"/>
      <c r="AM160" s="3"/>
      <c r="AN160" s="3"/>
      <c r="AO160" s="3"/>
      <c r="AP160" s="3"/>
      <c r="AQ160" s="3"/>
      <c r="AR160" s="3"/>
      <c r="AS160" s="3"/>
      <c r="AT160" s="3"/>
      <c r="AU160" s="3"/>
      <c r="AV160" s="2" t="s">
        <v>52</v>
      </c>
      <c r="AW160" s="2" t="s">
        <v>565</v>
      </c>
      <c r="AX160" s="2" t="s">
        <v>52</v>
      </c>
      <c r="AY160" s="2" t="s">
        <v>52</v>
      </c>
      <c r="AZ160" s="2" t="s">
        <v>52</v>
      </c>
    </row>
    <row r="161" spans="1:52" ht="30" customHeight="1" x14ac:dyDescent="0.3">
      <c r="A161" s="8" t="s">
        <v>445</v>
      </c>
      <c r="B161" s="8" t="s">
        <v>446</v>
      </c>
      <c r="C161" s="8" t="s">
        <v>68</v>
      </c>
      <c r="D161" s="9">
        <v>12.042999999999999</v>
      </c>
      <c r="E161" s="13">
        <f>일위대가목록!E60</f>
        <v>1994</v>
      </c>
      <c r="F161" s="14">
        <f>TRUNC(E161*D161,1)</f>
        <v>24013.7</v>
      </c>
      <c r="G161" s="13">
        <f>일위대가목록!F60</f>
        <v>15695</v>
      </c>
      <c r="H161" s="14">
        <f>TRUNC(G161*D161,1)</f>
        <v>189014.8</v>
      </c>
      <c r="I161" s="13">
        <f>일위대가목록!G60</f>
        <v>0</v>
      </c>
      <c r="J161" s="14">
        <f>TRUNC(I161*D161,1)</f>
        <v>0</v>
      </c>
      <c r="K161" s="13">
        <f t="shared" si="29"/>
        <v>17689</v>
      </c>
      <c r="L161" s="14">
        <f t="shared" si="29"/>
        <v>213028.5</v>
      </c>
      <c r="M161" s="8" t="s">
        <v>447</v>
      </c>
      <c r="N161" s="2" t="s">
        <v>179</v>
      </c>
      <c r="O161" s="2" t="s">
        <v>448</v>
      </c>
      <c r="P161" s="2" t="s">
        <v>63</v>
      </c>
      <c r="Q161" s="2" t="s">
        <v>64</v>
      </c>
      <c r="R161" s="2" t="s">
        <v>64</v>
      </c>
      <c r="S161" s="3"/>
      <c r="T161" s="3"/>
      <c r="U161" s="3"/>
      <c r="V161" s="3"/>
      <c r="W161" s="3"/>
      <c r="X161" s="3"/>
      <c r="Y161" s="3"/>
      <c r="Z161" s="3"/>
      <c r="AA161" s="3"/>
      <c r="AB161" s="3"/>
      <c r="AC161" s="3"/>
      <c r="AD161" s="3"/>
      <c r="AE161" s="3"/>
      <c r="AF161" s="3"/>
      <c r="AG161" s="3"/>
      <c r="AH161" s="3"/>
      <c r="AI161" s="3"/>
      <c r="AJ161" s="3"/>
      <c r="AK161" s="3"/>
      <c r="AL161" s="3"/>
      <c r="AM161" s="3"/>
      <c r="AN161" s="3"/>
      <c r="AO161" s="3"/>
      <c r="AP161" s="3"/>
      <c r="AQ161" s="3"/>
      <c r="AR161" s="3"/>
      <c r="AS161" s="3"/>
      <c r="AT161" s="3"/>
      <c r="AU161" s="3"/>
      <c r="AV161" s="2" t="s">
        <v>52</v>
      </c>
      <c r="AW161" s="2" t="s">
        <v>566</v>
      </c>
      <c r="AX161" s="2" t="s">
        <v>52</v>
      </c>
      <c r="AY161" s="2" t="s">
        <v>52</v>
      </c>
      <c r="AZ161" s="2" t="s">
        <v>52</v>
      </c>
    </row>
    <row r="162" spans="1:52" ht="30" customHeight="1" x14ac:dyDescent="0.3">
      <c r="A162" s="8" t="s">
        <v>418</v>
      </c>
      <c r="B162" s="8" t="s">
        <v>52</v>
      </c>
      <c r="C162" s="8" t="s">
        <v>52</v>
      </c>
      <c r="D162" s="9"/>
      <c r="E162" s="13"/>
      <c r="F162" s="14">
        <f>TRUNC(SUMIF(N158:N161, N157, F158:F161),0)</f>
        <v>150832</v>
      </c>
      <c r="G162" s="13"/>
      <c r="H162" s="14">
        <f>TRUNC(SUMIF(N158:N161, N157, H158:H161),0)</f>
        <v>517297</v>
      </c>
      <c r="I162" s="13"/>
      <c r="J162" s="14">
        <f>TRUNC(SUMIF(N158:N161, N157, J158:J161),0)</f>
        <v>4359</v>
      </c>
      <c r="K162" s="13"/>
      <c r="L162" s="14">
        <f>F162+H162+J162</f>
        <v>672488</v>
      </c>
      <c r="M162" s="8" t="s">
        <v>52</v>
      </c>
      <c r="N162" s="2" t="s">
        <v>83</v>
      </c>
      <c r="O162" s="2" t="s">
        <v>83</v>
      </c>
      <c r="P162" s="2" t="s">
        <v>52</v>
      </c>
      <c r="Q162" s="2" t="s">
        <v>52</v>
      </c>
      <c r="R162" s="2" t="s">
        <v>52</v>
      </c>
      <c r="S162" s="3"/>
      <c r="T162" s="3"/>
      <c r="U162" s="3"/>
      <c r="V162" s="3"/>
      <c r="W162" s="3"/>
      <c r="X162" s="3"/>
      <c r="Y162" s="3"/>
      <c r="Z162" s="3"/>
      <c r="AA162" s="3"/>
      <c r="AB162" s="3"/>
      <c r="AC162" s="3"/>
      <c r="AD162" s="3"/>
      <c r="AE162" s="3"/>
      <c r="AF162" s="3"/>
      <c r="AG162" s="3"/>
      <c r="AH162" s="3"/>
      <c r="AI162" s="3"/>
      <c r="AJ162" s="3"/>
      <c r="AK162" s="3"/>
      <c r="AL162" s="3"/>
      <c r="AM162" s="3"/>
      <c r="AN162" s="3"/>
      <c r="AO162" s="3"/>
      <c r="AP162" s="3"/>
      <c r="AQ162" s="3"/>
      <c r="AR162" s="3"/>
      <c r="AS162" s="3"/>
      <c r="AT162" s="3"/>
      <c r="AU162" s="3"/>
      <c r="AV162" s="2" t="s">
        <v>52</v>
      </c>
      <c r="AW162" s="2" t="s">
        <v>52</v>
      </c>
      <c r="AX162" s="2" t="s">
        <v>52</v>
      </c>
      <c r="AY162" s="2" t="s">
        <v>52</v>
      </c>
      <c r="AZ162" s="2" t="s">
        <v>52</v>
      </c>
    </row>
    <row r="163" spans="1:52" ht="30" customHeight="1" x14ac:dyDescent="0.3">
      <c r="A163" s="9"/>
      <c r="B163" s="9"/>
      <c r="C163" s="9"/>
      <c r="D163" s="9"/>
      <c r="E163" s="13"/>
      <c r="F163" s="14"/>
      <c r="G163" s="13"/>
      <c r="H163" s="14"/>
      <c r="I163" s="13"/>
      <c r="J163" s="14"/>
      <c r="K163" s="13"/>
      <c r="L163" s="14"/>
      <c r="M163" s="9"/>
    </row>
    <row r="164" spans="1:52" ht="30" customHeight="1" x14ac:dyDescent="0.3">
      <c r="A164" s="124" t="s">
        <v>567</v>
      </c>
      <c r="B164" s="124"/>
      <c r="C164" s="124"/>
      <c r="D164" s="124"/>
      <c r="E164" s="125"/>
      <c r="F164" s="126"/>
      <c r="G164" s="125"/>
      <c r="H164" s="126"/>
      <c r="I164" s="125"/>
      <c r="J164" s="126"/>
      <c r="K164" s="125"/>
      <c r="L164" s="126"/>
      <c r="M164" s="124"/>
      <c r="N164" s="1" t="s">
        <v>184</v>
      </c>
    </row>
    <row r="165" spans="1:52" ht="30" customHeight="1" x14ac:dyDescent="0.3">
      <c r="A165" s="8" t="s">
        <v>435</v>
      </c>
      <c r="B165" s="8" t="s">
        <v>436</v>
      </c>
      <c r="C165" s="8" t="s">
        <v>68</v>
      </c>
      <c r="D165" s="9">
        <v>82.08</v>
      </c>
      <c r="E165" s="13">
        <f>일위대가목록!E58</f>
        <v>1650</v>
      </c>
      <c r="F165" s="14">
        <f>TRUNC(E165*D165,1)</f>
        <v>135432</v>
      </c>
      <c r="G165" s="13">
        <f>일위대가목록!F58</f>
        <v>2231</v>
      </c>
      <c r="H165" s="14">
        <f>TRUNC(G165*D165,1)</f>
        <v>183120.4</v>
      </c>
      <c r="I165" s="13">
        <f>일위대가목록!G58</f>
        <v>0</v>
      </c>
      <c r="J165" s="14">
        <f>TRUNC(I165*D165,1)</f>
        <v>0</v>
      </c>
      <c r="K165" s="13">
        <f t="shared" ref="K165:L168" si="30">TRUNC(E165+G165+I165,1)</f>
        <v>3881</v>
      </c>
      <c r="L165" s="14">
        <f t="shared" si="30"/>
        <v>318552.40000000002</v>
      </c>
      <c r="M165" s="8" t="s">
        <v>437</v>
      </c>
      <c r="N165" s="2" t="s">
        <v>184</v>
      </c>
      <c r="O165" s="2" t="s">
        <v>438</v>
      </c>
      <c r="P165" s="2" t="s">
        <v>63</v>
      </c>
      <c r="Q165" s="2" t="s">
        <v>64</v>
      </c>
      <c r="R165" s="2" t="s">
        <v>64</v>
      </c>
      <c r="S165" s="3"/>
      <c r="T165" s="3"/>
      <c r="U165" s="3"/>
      <c r="V165" s="3"/>
      <c r="W165" s="3"/>
      <c r="X165" s="3"/>
      <c r="Y165" s="3"/>
      <c r="Z165" s="3"/>
      <c r="AA165" s="3"/>
      <c r="AB165" s="3"/>
      <c r="AC165" s="3"/>
      <c r="AD165" s="3"/>
      <c r="AE165" s="3"/>
      <c r="AF165" s="3"/>
      <c r="AG165" s="3"/>
      <c r="AH165" s="3"/>
      <c r="AI165" s="3"/>
      <c r="AJ165" s="3"/>
      <c r="AK165" s="3"/>
      <c r="AL165" s="3"/>
      <c r="AM165" s="3"/>
      <c r="AN165" s="3"/>
      <c r="AO165" s="3"/>
      <c r="AP165" s="3"/>
      <c r="AQ165" s="3"/>
      <c r="AR165" s="3"/>
      <c r="AS165" s="3"/>
      <c r="AT165" s="3"/>
      <c r="AU165" s="3"/>
      <c r="AV165" s="2" t="s">
        <v>52</v>
      </c>
      <c r="AW165" s="2" t="s">
        <v>568</v>
      </c>
      <c r="AX165" s="2" t="s">
        <v>52</v>
      </c>
      <c r="AY165" s="2" t="s">
        <v>52</v>
      </c>
      <c r="AZ165" s="2" t="s">
        <v>52</v>
      </c>
    </row>
    <row r="166" spans="1:52" ht="30" customHeight="1" x14ac:dyDescent="0.3">
      <c r="A166" s="8" t="s">
        <v>452</v>
      </c>
      <c r="B166" s="8" t="s">
        <v>453</v>
      </c>
      <c r="C166" s="8" t="s">
        <v>68</v>
      </c>
      <c r="D166" s="9">
        <v>13.5</v>
      </c>
      <c r="E166" s="13">
        <f>일위대가목록!E64</f>
        <v>4819</v>
      </c>
      <c r="F166" s="14">
        <f>TRUNC(E166*D166,1)</f>
        <v>65056.5</v>
      </c>
      <c r="G166" s="13">
        <f>일위대가목록!F64</f>
        <v>18140</v>
      </c>
      <c r="H166" s="14">
        <f>TRUNC(G166*D166,1)</f>
        <v>244890</v>
      </c>
      <c r="I166" s="13">
        <f>일위대가목록!G64</f>
        <v>362</v>
      </c>
      <c r="J166" s="14">
        <f>TRUNC(I166*D166,1)</f>
        <v>4887</v>
      </c>
      <c r="K166" s="13">
        <f t="shared" si="30"/>
        <v>23321</v>
      </c>
      <c r="L166" s="14">
        <f t="shared" si="30"/>
        <v>314833.5</v>
      </c>
      <c r="M166" s="8" t="s">
        <v>454</v>
      </c>
      <c r="N166" s="2" t="s">
        <v>184</v>
      </c>
      <c r="O166" s="2" t="s">
        <v>455</v>
      </c>
      <c r="P166" s="2" t="s">
        <v>63</v>
      </c>
      <c r="Q166" s="2" t="s">
        <v>64</v>
      </c>
      <c r="R166" s="2" t="s">
        <v>64</v>
      </c>
      <c r="S166" s="3"/>
      <c r="T166" s="3"/>
      <c r="U166" s="3"/>
      <c r="V166" s="3"/>
      <c r="W166" s="3"/>
      <c r="X166" s="3"/>
      <c r="Y166" s="3"/>
      <c r="Z166" s="3"/>
      <c r="AA166" s="3"/>
      <c r="AB166" s="3"/>
      <c r="AC166" s="3"/>
      <c r="AD166" s="3"/>
      <c r="AE166" s="3"/>
      <c r="AF166" s="3"/>
      <c r="AG166" s="3"/>
      <c r="AH166" s="3"/>
      <c r="AI166" s="3"/>
      <c r="AJ166" s="3"/>
      <c r="AK166" s="3"/>
      <c r="AL166" s="3"/>
      <c r="AM166" s="3"/>
      <c r="AN166" s="3"/>
      <c r="AO166" s="3"/>
      <c r="AP166" s="3"/>
      <c r="AQ166" s="3"/>
      <c r="AR166" s="3"/>
      <c r="AS166" s="3"/>
      <c r="AT166" s="3"/>
      <c r="AU166" s="3"/>
      <c r="AV166" s="2" t="s">
        <v>52</v>
      </c>
      <c r="AW166" s="2" t="s">
        <v>569</v>
      </c>
      <c r="AX166" s="2" t="s">
        <v>52</v>
      </c>
      <c r="AY166" s="2" t="s">
        <v>52</v>
      </c>
      <c r="AZ166" s="2" t="s">
        <v>52</v>
      </c>
    </row>
    <row r="167" spans="1:52" ht="30" customHeight="1" x14ac:dyDescent="0.3">
      <c r="A167" s="8" t="s">
        <v>440</v>
      </c>
      <c r="B167" s="8" t="s">
        <v>441</v>
      </c>
      <c r="C167" s="8" t="s">
        <v>68</v>
      </c>
      <c r="D167" s="9">
        <v>50.14</v>
      </c>
      <c r="E167" s="13">
        <f>일위대가목록!E59</f>
        <v>4153</v>
      </c>
      <c r="F167" s="14">
        <f>TRUNC(E167*D167,1)</f>
        <v>208231.4</v>
      </c>
      <c r="G167" s="13">
        <f>일위대가목록!F59</f>
        <v>7012</v>
      </c>
      <c r="H167" s="14">
        <f>TRUNC(G167*D167,1)</f>
        <v>351581.6</v>
      </c>
      <c r="I167" s="13">
        <f>일위대가목록!G59</f>
        <v>0</v>
      </c>
      <c r="J167" s="14">
        <f>TRUNC(I167*D167,1)</f>
        <v>0</v>
      </c>
      <c r="K167" s="13">
        <f t="shared" si="30"/>
        <v>11165</v>
      </c>
      <c r="L167" s="14">
        <f t="shared" si="30"/>
        <v>559813</v>
      </c>
      <c r="M167" s="8" t="s">
        <v>442</v>
      </c>
      <c r="N167" s="2" t="s">
        <v>184</v>
      </c>
      <c r="O167" s="2" t="s">
        <v>443</v>
      </c>
      <c r="P167" s="2" t="s">
        <v>63</v>
      </c>
      <c r="Q167" s="2" t="s">
        <v>64</v>
      </c>
      <c r="R167" s="2" t="s">
        <v>64</v>
      </c>
      <c r="S167" s="3"/>
      <c r="T167" s="3"/>
      <c r="U167" s="3"/>
      <c r="V167" s="3"/>
      <c r="W167" s="3"/>
      <c r="X167" s="3"/>
      <c r="Y167" s="3"/>
      <c r="Z167" s="3"/>
      <c r="AA167" s="3"/>
      <c r="AB167" s="3"/>
      <c r="AC167" s="3"/>
      <c r="AD167" s="3"/>
      <c r="AE167" s="3"/>
      <c r="AF167" s="3"/>
      <c r="AG167" s="3"/>
      <c r="AH167" s="3"/>
      <c r="AI167" s="3"/>
      <c r="AJ167" s="3"/>
      <c r="AK167" s="3"/>
      <c r="AL167" s="3"/>
      <c r="AM167" s="3"/>
      <c r="AN167" s="3"/>
      <c r="AO167" s="3"/>
      <c r="AP167" s="3"/>
      <c r="AQ167" s="3"/>
      <c r="AR167" s="3"/>
      <c r="AS167" s="3"/>
      <c r="AT167" s="3"/>
      <c r="AU167" s="3"/>
      <c r="AV167" s="2" t="s">
        <v>52</v>
      </c>
      <c r="AW167" s="2" t="s">
        <v>570</v>
      </c>
      <c r="AX167" s="2" t="s">
        <v>52</v>
      </c>
      <c r="AY167" s="2" t="s">
        <v>52</v>
      </c>
      <c r="AZ167" s="2" t="s">
        <v>52</v>
      </c>
    </row>
    <row r="168" spans="1:52" ht="30" customHeight="1" x14ac:dyDescent="0.3">
      <c r="A168" s="8" t="s">
        <v>445</v>
      </c>
      <c r="B168" s="8" t="s">
        <v>446</v>
      </c>
      <c r="C168" s="8" t="s">
        <v>68</v>
      </c>
      <c r="D168" s="9">
        <v>50.14</v>
      </c>
      <c r="E168" s="13">
        <f>일위대가목록!E60</f>
        <v>1994</v>
      </c>
      <c r="F168" s="14">
        <f>TRUNC(E168*D168,1)</f>
        <v>99979.1</v>
      </c>
      <c r="G168" s="13">
        <f>일위대가목록!F60</f>
        <v>15695</v>
      </c>
      <c r="H168" s="14">
        <f>TRUNC(G168*D168,1)</f>
        <v>786947.3</v>
      </c>
      <c r="I168" s="13">
        <f>일위대가목록!G60</f>
        <v>0</v>
      </c>
      <c r="J168" s="14">
        <f>TRUNC(I168*D168,1)</f>
        <v>0</v>
      </c>
      <c r="K168" s="13">
        <f t="shared" si="30"/>
        <v>17689</v>
      </c>
      <c r="L168" s="14">
        <f t="shared" si="30"/>
        <v>886926.4</v>
      </c>
      <c r="M168" s="8" t="s">
        <v>447</v>
      </c>
      <c r="N168" s="2" t="s">
        <v>184</v>
      </c>
      <c r="O168" s="2" t="s">
        <v>448</v>
      </c>
      <c r="P168" s="2" t="s">
        <v>63</v>
      </c>
      <c r="Q168" s="2" t="s">
        <v>64</v>
      </c>
      <c r="R168" s="2" t="s">
        <v>64</v>
      </c>
      <c r="S168" s="3"/>
      <c r="T168" s="3"/>
      <c r="U168" s="3"/>
      <c r="V168" s="3"/>
      <c r="W168" s="3"/>
      <c r="X168" s="3"/>
      <c r="Y168" s="3"/>
      <c r="Z168" s="3"/>
      <c r="AA168" s="3"/>
      <c r="AB168" s="3"/>
      <c r="AC168" s="3"/>
      <c r="AD168" s="3"/>
      <c r="AE168" s="3"/>
      <c r="AF168" s="3"/>
      <c r="AG168" s="3"/>
      <c r="AH168" s="3"/>
      <c r="AI168" s="3"/>
      <c r="AJ168" s="3"/>
      <c r="AK168" s="3"/>
      <c r="AL168" s="3"/>
      <c r="AM168" s="3"/>
      <c r="AN168" s="3"/>
      <c r="AO168" s="3"/>
      <c r="AP168" s="3"/>
      <c r="AQ168" s="3"/>
      <c r="AR168" s="3"/>
      <c r="AS168" s="3"/>
      <c r="AT168" s="3"/>
      <c r="AU168" s="3"/>
      <c r="AV168" s="2" t="s">
        <v>52</v>
      </c>
      <c r="AW168" s="2" t="s">
        <v>571</v>
      </c>
      <c r="AX168" s="2" t="s">
        <v>52</v>
      </c>
      <c r="AY168" s="2" t="s">
        <v>52</v>
      </c>
      <c r="AZ168" s="2" t="s">
        <v>52</v>
      </c>
    </row>
    <row r="169" spans="1:52" ht="30" customHeight="1" x14ac:dyDescent="0.3">
      <c r="A169" s="8" t="s">
        <v>418</v>
      </c>
      <c r="B169" s="8" t="s">
        <v>52</v>
      </c>
      <c r="C169" s="8" t="s">
        <v>52</v>
      </c>
      <c r="D169" s="9"/>
      <c r="E169" s="13"/>
      <c r="F169" s="14">
        <f>TRUNC(SUMIF(N165:N168, N164, F165:F168),0)</f>
        <v>508699</v>
      </c>
      <c r="G169" s="13"/>
      <c r="H169" s="14">
        <f>TRUNC(SUMIF(N165:N168, N164, H165:H168),0)</f>
        <v>1566539</v>
      </c>
      <c r="I169" s="13"/>
      <c r="J169" s="14">
        <f>TRUNC(SUMIF(N165:N168, N164, J165:J168),0)</f>
        <v>4887</v>
      </c>
      <c r="K169" s="13"/>
      <c r="L169" s="14">
        <f>F169+H169+J169</f>
        <v>2080125</v>
      </c>
      <c r="M169" s="8" t="s">
        <v>52</v>
      </c>
      <c r="N169" s="2" t="s">
        <v>83</v>
      </c>
      <c r="O169" s="2" t="s">
        <v>83</v>
      </c>
      <c r="P169" s="2" t="s">
        <v>52</v>
      </c>
      <c r="Q169" s="2" t="s">
        <v>52</v>
      </c>
      <c r="R169" s="2" t="s">
        <v>52</v>
      </c>
      <c r="S169" s="3"/>
      <c r="T169" s="3"/>
      <c r="U169" s="3"/>
      <c r="V169" s="3"/>
      <c r="W169" s="3"/>
      <c r="X169" s="3"/>
      <c r="Y169" s="3"/>
      <c r="Z169" s="3"/>
      <c r="AA169" s="3"/>
      <c r="AB169" s="3"/>
      <c r="AC169" s="3"/>
      <c r="AD169" s="3"/>
      <c r="AE169" s="3"/>
      <c r="AF169" s="3"/>
      <c r="AG169" s="3"/>
      <c r="AH169" s="3"/>
      <c r="AI169" s="3"/>
      <c r="AJ169" s="3"/>
      <c r="AK169" s="3"/>
      <c r="AL169" s="3"/>
      <c r="AM169" s="3"/>
      <c r="AN169" s="3"/>
      <c r="AO169" s="3"/>
      <c r="AP169" s="3"/>
      <c r="AQ169" s="3"/>
      <c r="AR169" s="3"/>
      <c r="AS169" s="3"/>
      <c r="AT169" s="3"/>
      <c r="AU169" s="3"/>
      <c r="AV169" s="2" t="s">
        <v>52</v>
      </c>
      <c r="AW169" s="2" t="s">
        <v>52</v>
      </c>
      <c r="AX169" s="2" t="s">
        <v>52</v>
      </c>
      <c r="AY169" s="2" t="s">
        <v>52</v>
      </c>
      <c r="AZ169" s="2" t="s">
        <v>52</v>
      </c>
    </row>
    <row r="170" spans="1:52" ht="30" customHeight="1" x14ac:dyDescent="0.3">
      <c r="A170" s="9"/>
      <c r="B170" s="9"/>
      <c r="C170" s="9"/>
      <c r="D170" s="9"/>
      <c r="E170" s="13"/>
      <c r="F170" s="14"/>
      <c r="G170" s="13"/>
      <c r="H170" s="14"/>
      <c r="I170" s="13"/>
      <c r="J170" s="14"/>
      <c r="K170" s="13"/>
      <c r="L170" s="14"/>
      <c r="M170" s="9"/>
    </row>
    <row r="171" spans="1:52" ht="30" customHeight="1" x14ac:dyDescent="0.3">
      <c r="A171" s="124" t="s">
        <v>572</v>
      </c>
      <c r="B171" s="124"/>
      <c r="C171" s="124"/>
      <c r="D171" s="124"/>
      <c r="E171" s="125"/>
      <c r="F171" s="126"/>
      <c r="G171" s="125"/>
      <c r="H171" s="126"/>
      <c r="I171" s="125"/>
      <c r="J171" s="126"/>
      <c r="K171" s="125"/>
      <c r="L171" s="126"/>
      <c r="M171" s="124"/>
      <c r="N171" s="1" t="s">
        <v>189</v>
      </c>
    </row>
    <row r="172" spans="1:52" ht="30" customHeight="1" x14ac:dyDescent="0.3">
      <c r="A172" s="8" t="s">
        <v>435</v>
      </c>
      <c r="B172" s="8" t="s">
        <v>436</v>
      </c>
      <c r="C172" s="8" t="s">
        <v>68</v>
      </c>
      <c r="D172" s="9">
        <v>18.5</v>
      </c>
      <c r="E172" s="13">
        <f>일위대가목록!E58</f>
        <v>1650</v>
      </c>
      <c r="F172" s="14">
        <f>TRUNC(E172*D172,1)</f>
        <v>30525</v>
      </c>
      <c r="G172" s="13">
        <f>일위대가목록!F58</f>
        <v>2231</v>
      </c>
      <c r="H172" s="14">
        <f>TRUNC(G172*D172,1)</f>
        <v>41273.5</v>
      </c>
      <c r="I172" s="13">
        <f>일위대가목록!G58</f>
        <v>0</v>
      </c>
      <c r="J172" s="14">
        <f>TRUNC(I172*D172,1)</f>
        <v>0</v>
      </c>
      <c r="K172" s="13">
        <f t="shared" ref="K172:L175" si="31">TRUNC(E172+G172+I172,1)</f>
        <v>3881</v>
      </c>
      <c r="L172" s="14">
        <f t="shared" si="31"/>
        <v>71798.5</v>
      </c>
      <c r="M172" s="8" t="s">
        <v>437</v>
      </c>
      <c r="N172" s="2" t="s">
        <v>189</v>
      </c>
      <c r="O172" s="2" t="s">
        <v>438</v>
      </c>
      <c r="P172" s="2" t="s">
        <v>63</v>
      </c>
      <c r="Q172" s="2" t="s">
        <v>64</v>
      </c>
      <c r="R172" s="2" t="s">
        <v>64</v>
      </c>
      <c r="S172" s="3"/>
      <c r="T172" s="3"/>
      <c r="U172" s="3"/>
      <c r="V172" s="3"/>
      <c r="W172" s="3"/>
      <c r="X172" s="3"/>
      <c r="Y172" s="3"/>
      <c r="Z172" s="3"/>
      <c r="AA172" s="3"/>
      <c r="AB172" s="3"/>
      <c r="AC172" s="3"/>
      <c r="AD172" s="3"/>
      <c r="AE172" s="3"/>
      <c r="AF172" s="3"/>
      <c r="AG172" s="3"/>
      <c r="AH172" s="3"/>
      <c r="AI172" s="3"/>
      <c r="AJ172" s="3"/>
      <c r="AK172" s="3"/>
      <c r="AL172" s="3"/>
      <c r="AM172" s="3"/>
      <c r="AN172" s="3"/>
      <c r="AO172" s="3"/>
      <c r="AP172" s="3"/>
      <c r="AQ172" s="3"/>
      <c r="AR172" s="3"/>
      <c r="AS172" s="3"/>
      <c r="AT172" s="3"/>
      <c r="AU172" s="3"/>
      <c r="AV172" s="2" t="s">
        <v>52</v>
      </c>
      <c r="AW172" s="2" t="s">
        <v>573</v>
      </c>
      <c r="AX172" s="2" t="s">
        <v>52</v>
      </c>
      <c r="AY172" s="2" t="s">
        <v>52</v>
      </c>
      <c r="AZ172" s="2" t="s">
        <v>52</v>
      </c>
    </row>
    <row r="173" spans="1:52" ht="30" customHeight="1" x14ac:dyDescent="0.3">
      <c r="A173" s="8" t="s">
        <v>452</v>
      </c>
      <c r="B173" s="8" t="s">
        <v>453</v>
      </c>
      <c r="C173" s="8" t="s">
        <v>68</v>
      </c>
      <c r="D173" s="9">
        <v>19.12</v>
      </c>
      <c r="E173" s="13">
        <f>일위대가목록!E64</f>
        <v>4819</v>
      </c>
      <c r="F173" s="14">
        <f>TRUNC(E173*D173,1)</f>
        <v>92139.199999999997</v>
      </c>
      <c r="G173" s="13">
        <f>일위대가목록!F64</f>
        <v>18140</v>
      </c>
      <c r="H173" s="14">
        <f>TRUNC(G173*D173,1)</f>
        <v>346836.8</v>
      </c>
      <c r="I173" s="13">
        <f>일위대가목록!G64</f>
        <v>362</v>
      </c>
      <c r="J173" s="14">
        <f>TRUNC(I173*D173,1)</f>
        <v>6921.4</v>
      </c>
      <c r="K173" s="13">
        <f t="shared" si="31"/>
        <v>23321</v>
      </c>
      <c r="L173" s="14">
        <f t="shared" si="31"/>
        <v>445897.4</v>
      </c>
      <c r="M173" s="8" t="s">
        <v>454</v>
      </c>
      <c r="N173" s="2" t="s">
        <v>189</v>
      </c>
      <c r="O173" s="2" t="s">
        <v>455</v>
      </c>
      <c r="P173" s="2" t="s">
        <v>63</v>
      </c>
      <c r="Q173" s="2" t="s">
        <v>64</v>
      </c>
      <c r="R173" s="2" t="s">
        <v>64</v>
      </c>
      <c r="S173" s="3"/>
      <c r="T173" s="3"/>
      <c r="U173" s="3"/>
      <c r="V173" s="3"/>
      <c r="W173" s="3"/>
      <c r="X173" s="3"/>
      <c r="Y173" s="3"/>
      <c r="Z173" s="3"/>
      <c r="AA173" s="3"/>
      <c r="AB173" s="3"/>
      <c r="AC173" s="3"/>
      <c r="AD173" s="3"/>
      <c r="AE173" s="3"/>
      <c r="AF173" s="3"/>
      <c r="AG173" s="3"/>
      <c r="AH173" s="3"/>
      <c r="AI173" s="3"/>
      <c r="AJ173" s="3"/>
      <c r="AK173" s="3"/>
      <c r="AL173" s="3"/>
      <c r="AM173" s="3"/>
      <c r="AN173" s="3"/>
      <c r="AO173" s="3"/>
      <c r="AP173" s="3"/>
      <c r="AQ173" s="3"/>
      <c r="AR173" s="3"/>
      <c r="AS173" s="3"/>
      <c r="AT173" s="3"/>
      <c r="AU173" s="3"/>
      <c r="AV173" s="2" t="s">
        <v>52</v>
      </c>
      <c r="AW173" s="2" t="s">
        <v>574</v>
      </c>
      <c r="AX173" s="2" t="s">
        <v>52</v>
      </c>
      <c r="AY173" s="2" t="s">
        <v>52</v>
      </c>
      <c r="AZ173" s="2" t="s">
        <v>52</v>
      </c>
    </row>
    <row r="174" spans="1:52" ht="30" customHeight="1" x14ac:dyDescent="0.3">
      <c r="A174" s="8" t="s">
        <v>440</v>
      </c>
      <c r="B174" s="8" t="s">
        <v>441</v>
      </c>
      <c r="C174" s="8" t="s">
        <v>68</v>
      </c>
      <c r="D174" s="9">
        <v>19.12</v>
      </c>
      <c r="E174" s="13">
        <f>일위대가목록!E59</f>
        <v>4153</v>
      </c>
      <c r="F174" s="14">
        <f>TRUNC(E174*D174,1)</f>
        <v>79405.3</v>
      </c>
      <c r="G174" s="13">
        <f>일위대가목록!F59</f>
        <v>7012</v>
      </c>
      <c r="H174" s="14">
        <f>TRUNC(G174*D174,1)</f>
        <v>134069.4</v>
      </c>
      <c r="I174" s="13">
        <f>일위대가목록!G59</f>
        <v>0</v>
      </c>
      <c r="J174" s="14">
        <f>TRUNC(I174*D174,1)</f>
        <v>0</v>
      </c>
      <c r="K174" s="13">
        <f t="shared" si="31"/>
        <v>11165</v>
      </c>
      <c r="L174" s="14">
        <f t="shared" si="31"/>
        <v>213474.7</v>
      </c>
      <c r="M174" s="8" t="s">
        <v>442</v>
      </c>
      <c r="N174" s="2" t="s">
        <v>189</v>
      </c>
      <c r="O174" s="2" t="s">
        <v>443</v>
      </c>
      <c r="P174" s="2" t="s">
        <v>63</v>
      </c>
      <c r="Q174" s="2" t="s">
        <v>64</v>
      </c>
      <c r="R174" s="2" t="s">
        <v>64</v>
      </c>
      <c r="S174" s="3"/>
      <c r="T174" s="3"/>
      <c r="U174" s="3"/>
      <c r="V174" s="3"/>
      <c r="W174" s="3"/>
      <c r="X174" s="3"/>
      <c r="Y174" s="3"/>
      <c r="Z174" s="3"/>
      <c r="AA174" s="3"/>
      <c r="AB174" s="3"/>
      <c r="AC174" s="3"/>
      <c r="AD174" s="3"/>
      <c r="AE174" s="3"/>
      <c r="AF174" s="3"/>
      <c r="AG174" s="3"/>
      <c r="AH174" s="3"/>
      <c r="AI174" s="3"/>
      <c r="AJ174" s="3"/>
      <c r="AK174" s="3"/>
      <c r="AL174" s="3"/>
      <c r="AM174" s="3"/>
      <c r="AN174" s="3"/>
      <c r="AO174" s="3"/>
      <c r="AP174" s="3"/>
      <c r="AQ174" s="3"/>
      <c r="AR174" s="3"/>
      <c r="AS174" s="3"/>
      <c r="AT174" s="3"/>
      <c r="AU174" s="3"/>
      <c r="AV174" s="2" t="s">
        <v>52</v>
      </c>
      <c r="AW174" s="2" t="s">
        <v>575</v>
      </c>
      <c r="AX174" s="2" t="s">
        <v>52</v>
      </c>
      <c r="AY174" s="2" t="s">
        <v>52</v>
      </c>
      <c r="AZ174" s="2" t="s">
        <v>52</v>
      </c>
    </row>
    <row r="175" spans="1:52" ht="30" customHeight="1" x14ac:dyDescent="0.3">
      <c r="A175" s="8" t="s">
        <v>445</v>
      </c>
      <c r="B175" s="8" t="s">
        <v>446</v>
      </c>
      <c r="C175" s="8" t="s">
        <v>68</v>
      </c>
      <c r="D175" s="9">
        <v>19.12</v>
      </c>
      <c r="E175" s="13">
        <f>일위대가목록!E60</f>
        <v>1994</v>
      </c>
      <c r="F175" s="14">
        <f>TRUNC(E175*D175,1)</f>
        <v>38125.199999999997</v>
      </c>
      <c r="G175" s="13">
        <f>일위대가목록!F60</f>
        <v>15695</v>
      </c>
      <c r="H175" s="14">
        <f>TRUNC(G175*D175,1)</f>
        <v>300088.40000000002</v>
      </c>
      <c r="I175" s="13">
        <f>일위대가목록!G60</f>
        <v>0</v>
      </c>
      <c r="J175" s="14">
        <f>TRUNC(I175*D175,1)</f>
        <v>0</v>
      </c>
      <c r="K175" s="13">
        <f t="shared" si="31"/>
        <v>17689</v>
      </c>
      <c r="L175" s="14">
        <f t="shared" si="31"/>
        <v>338213.6</v>
      </c>
      <c r="M175" s="8" t="s">
        <v>447</v>
      </c>
      <c r="N175" s="2" t="s">
        <v>189</v>
      </c>
      <c r="O175" s="2" t="s">
        <v>448</v>
      </c>
      <c r="P175" s="2" t="s">
        <v>63</v>
      </c>
      <c r="Q175" s="2" t="s">
        <v>64</v>
      </c>
      <c r="R175" s="2" t="s">
        <v>64</v>
      </c>
      <c r="S175" s="3"/>
      <c r="T175" s="3"/>
      <c r="U175" s="3"/>
      <c r="V175" s="3"/>
      <c r="W175" s="3"/>
      <c r="X175" s="3"/>
      <c r="Y175" s="3"/>
      <c r="Z175" s="3"/>
      <c r="AA175" s="3"/>
      <c r="AB175" s="3"/>
      <c r="AC175" s="3"/>
      <c r="AD175" s="3"/>
      <c r="AE175" s="3"/>
      <c r="AF175" s="3"/>
      <c r="AG175" s="3"/>
      <c r="AH175" s="3"/>
      <c r="AI175" s="3"/>
      <c r="AJ175" s="3"/>
      <c r="AK175" s="3"/>
      <c r="AL175" s="3"/>
      <c r="AM175" s="3"/>
      <c r="AN175" s="3"/>
      <c r="AO175" s="3"/>
      <c r="AP175" s="3"/>
      <c r="AQ175" s="3"/>
      <c r="AR175" s="3"/>
      <c r="AS175" s="3"/>
      <c r="AT175" s="3"/>
      <c r="AU175" s="3"/>
      <c r="AV175" s="2" t="s">
        <v>52</v>
      </c>
      <c r="AW175" s="2" t="s">
        <v>576</v>
      </c>
      <c r="AX175" s="2" t="s">
        <v>52</v>
      </c>
      <c r="AY175" s="2" t="s">
        <v>52</v>
      </c>
      <c r="AZ175" s="2" t="s">
        <v>52</v>
      </c>
    </row>
    <row r="176" spans="1:52" ht="30" customHeight="1" x14ac:dyDescent="0.3">
      <c r="A176" s="8" t="s">
        <v>418</v>
      </c>
      <c r="B176" s="8" t="s">
        <v>52</v>
      </c>
      <c r="C176" s="8" t="s">
        <v>52</v>
      </c>
      <c r="D176" s="9"/>
      <c r="E176" s="13"/>
      <c r="F176" s="14">
        <f>TRUNC(SUMIF(N172:N175, N171, F172:F175),0)</f>
        <v>240194</v>
      </c>
      <c r="G176" s="13"/>
      <c r="H176" s="14">
        <f>TRUNC(SUMIF(N172:N175, N171, H172:H175),0)</f>
        <v>822268</v>
      </c>
      <c r="I176" s="13"/>
      <c r="J176" s="14">
        <f>TRUNC(SUMIF(N172:N175, N171, J172:J175),0)</f>
        <v>6921</v>
      </c>
      <c r="K176" s="13"/>
      <c r="L176" s="14">
        <f>F176+H176+J176</f>
        <v>1069383</v>
      </c>
      <c r="M176" s="8" t="s">
        <v>52</v>
      </c>
      <c r="N176" s="2" t="s">
        <v>83</v>
      </c>
      <c r="O176" s="2" t="s">
        <v>83</v>
      </c>
      <c r="P176" s="2" t="s">
        <v>52</v>
      </c>
      <c r="Q176" s="2" t="s">
        <v>52</v>
      </c>
      <c r="R176" s="2" t="s">
        <v>52</v>
      </c>
      <c r="S176" s="3"/>
      <c r="T176" s="3"/>
      <c r="U176" s="3"/>
      <c r="V176" s="3"/>
      <c r="W176" s="3"/>
      <c r="X176" s="3"/>
      <c r="Y176" s="3"/>
      <c r="Z176" s="3"/>
      <c r="AA176" s="3"/>
      <c r="AB176" s="3"/>
      <c r="AC176" s="3"/>
      <c r="AD176" s="3"/>
      <c r="AE176" s="3"/>
      <c r="AF176" s="3"/>
      <c r="AG176" s="3"/>
      <c r="AH176" s="3"/>
      <c r="AI176" s="3"/>
      <c r="AJ176" s="3"/>
      <c r="AK176" s="3"/>
      <c r="AL176" s="3"/>
      <c r="AM176" s="3"/>
      <c r="AN176" s="3"/>
      <c r="AO176" s="3"/>
      <c r="AP176" s="3"/>
      <c r="AQ176" s="3"/>
      <c r="AR176" s="3"/>
      <c r="AS176" s="3"/>
      <c r="AT176" s="3"/>
      <c r="AU176" s="3"/>
      <c r="AV176" s="2" t="s">
        <v>52</v>
      </c>
      <c r="AW176" s="2" t="s">
        <v>52</v>
      </c>
      <c r="AX176" s="2" t="s">
        <v>52</v>
      </c>
      <c r="AY176" s="2" t="s">
        <v>52</v>
      </c>
      <c r="AZ176" s="2" t="s">
        <v>52</v>
      </c>
    </row>
    <row r="177" spans="1:52" ht="30" customHeight="1" x14ac:dyDescent="0.3">
      <c r="A177" s="9"/>
      <c r="B177" s="9"/>
      <c r="C177" s="9"/>
      <c r="D177" s="9"/>
      <c r="E177" s="13"/>
      <c r="F177" s="14"/>
      <c r="G177" s="13"/>
      <c r="H177" s="14"/>
      <c r="I177" s="13"/>
      <c r="J177" s="14"/>
      <c r="K177" s="13"/>
      <c r="L177" s="14"/>
      <c r="M177" s="9"/>
    </row>
    <row r="178" spans="1:52" ht="30" customHeight="1" x14ac:dyDescent="0.3">
      <c r="A178" s="124" t="s">
        <v>577</v>
      </c>
      <c r="B178" s="124"/>
      <c r="C178" s="124"/>
      <c r="D178" s="124"/>
      <c r="E178" s="125"/>
      <c r="F178" s="126"/>
      <c r="G178" s="125"/>
      <c r="H178" s="126"/>
      <c r="I178" s="125"/>
      <c r="J178" s="126"/>
      <c r="K178" s="125"/>
      <c r="L178" s="126"/>
      <c r="M178" s="124"/>
      <c r="N178" s="1" t="s">
        <v>194</v>
      </c>
    </row>
    <row r="179" spans="1:52" ht="30" customHeight="1" x14ac:dyDescent="0.3">
      <c r="A179" s="8" t="s">
        <v>435</v>
      </c>
      <c r="B179" s="8" t="s">
        <v>436</v>
      </c>
      <c r="C179" s="8" t="s">
        <v>68</v>
      </c>
      <c r="D179" s="9">
        <v>5.8</v>
      </c>
      <c r="E179" s="13">
        <f>일위대가목록!E58</f>
        <v>1650</v>
      </c>
      <c r="F179" s="14">
        <f>TRUNC(E179*D179,1)</f>
        <v>9570</v>
      </c>
      <c r="G179" s="13">
        <f>일위대가목록!F58</f>
        <v>2231</v>
      </c>
      <c r="H179" s="14">
        <f>TRUNC(G179*D179,1)</f>
        <v>12939.8</v>
      </c>
      <c r="I179" s="13">
        <f>일위대가목록!G58</f>
        <v>0</v>
      </c>
      <c r="J179" s="14">
        <f>TRUNC(I179*D179,1)</f>
        <v>0</v>
      </c>
      <c r="K179" s="13">
        <f t="shared" ref="K179:L182" si="32">TRUNC(E179+G179+I179,1)</f>
        <v>3881</v>
      </c>
      <c r="L179" s="14">
        <f t="shared" si="32"/>
        <v>22509.8</v>
      </c>
      <c r="M179" s="8" t="s">
        <v>437</v>
      </c>
      <c r="N179" s="2" t="s">
        <v>194</v>
      </c>
      <c r="O179" s="2" t="s">
        <v>438</v>
      </c>
      <c r="P179" s="2" t="s">
        <v>63</v>
      </c>
      <c r="Q179" s="2" t="s">
        <v>64</v>
      </c>
      <c r="R179" s="2" t="s">
        <v>64</v>
      </c>
      <c r="S179" s="3"/>
      <c r="T179" s="3"/>
      <c r="U179" s="3"/>
      <c r="V179" s="3"/>
      <c r="W179" s="3"/>
      <c r="X179" s="3"/>
      <c r="Y179" s="3"/>
      <c r="Z179" s="3"/>
      <c r="AA179" s="3"/>
      <c r="AB179" s="3"/>
      <c r="AC179" s="3"/>
      <c r="AD179" s="3"/>
      <c r="AE179" s="3"/>
      <c r="AF179" s="3"/>
      <c r="AG179" s="3"/>
      <c r="AH179" s="3"/>
      <c r="AI179" s="3"/>
      <c r="AJ179" s="3"/>
      <c r="AK179" s="3"/>
      <c r="AL179" s="3"/>
      <c r="AM179" s="3"/>
      <c r="AN179" s="3"/>
      <c r="AO179" s="3"/>
      <c r="AP179" s="3"/>
      <c r="AQ179" s="3"/>
      <c r="AR179" s="3"/>
      <c r="AS179" s="3"/>
      <c r="AT179" s="3"/>
      <c r="AU179" s="3"/>
      <c r="AV179" s="2" t="s">
        <v>52</v>
      </c>
      <c r="AW179" s="2" t="s">
        <v>578</v>
      </c>
      <c r="AX179" s="2" t="s">
        <v>52</v>
      </c>
      <c r="AY179" s="2" t="s">
        <v>52</v>
      </c>
      <c r="AZ179" s="2" t="s">
        <v>52</v>
      </c>
    </row>
    <row r="180" spans="1:52" ht="30" customHeight="1" x14ac:dyDescent="0.3">
      <c r="A180" s="8" t="s">
        <v>452</v>
      </c>
      <c r="B180" s="8" t="s">
        <v>453</v>
      </c>
      <c r="C180" s="8" t="s">
        <v>68</v>
      </c>
      <c r="D180" s="9">
        <v>6.19</v>
      </c>
      <c r="E180" s="13">
        <f>일위대가목록!E64</f>
        <v>4819</v>
      </c>
      <c r="F180" s="14">
        <f>TRUNC(E180*D180,1)</f>
        <v>29829.599999999999</v>
      </c>
      <c r="G180" s="13">
        <f>일위대가목록!F64</f>
        <v>18140</v>
      </c>
      <c r="H180" s="14">
        <f>TRUNC(G180*D180,1)</f>
        <v>112286.6</v>
      </c>
      <c r="I180" s="13">
        <f>일위대가목록!G64</f>
        <v>362</v>
      </c>
      <c r="J180" s="14">
        <f>TRUNC(I180*D180,1)</f>
        <v>2240.6999999999998</v>
      </c>
      <c r="K180" s="13">
        <f t="shared" si="32"/>
        <v>23321</v>
      </c>
      <c r="L180" s="14">
        <f t="shared" si="32"/>
        <v>144356.9</v>
      </c>
      <c r="M180" s="8" t="s">
        <v>454</v>
      </c>
      <c r="N180" s="2" t="s">
        <v>194</v>
      </c>
      <c r="O180" s="2" t="s">
        <v>455</v>
      </c>
      <c r="P180" s="2" t="s">
        <v>63</v>
      </c>
      <c r="Q180" s="2" t="s">
        <v>64</v>
      </c>
      <c r="R180" s="2" t="s">
        <v>64</v>
      </c>
      <c r="S180" s="3"/>
      <c r="T180" s="3"/>
      <c r="U180" s="3"/>
      <c r="V180" s="3"/>
      <c r="W180" s="3"/>
      <c r="X180" s="3"/>
      <c r="Y180" s="3"/>
      <c r="Z180" s="3"/>
      <c r="AA180" s="3"/>
      <c r="AB180" s="3"/>
      <c r="AC180" s="3"/>
      <c r="AD180" s="3"/>
      <c r="AE180" s="3"/>
      <c r="AF180" s="3"/>
      <c r="AG180" s="3"/>
      <c r="AH180" s="3"/>
      <c r="AI180" s="3"/>
      <c r="AJ180" s="3"/>
      <c r="AK180" s="3"/>
      <c r="AL180" s="3"/>
      <c r="AM180" s="3"/>
      <c r="AN180" s="3"/>
      <c r="AO180" s="3"/>
      <c r="AP180" s="3"/>
      <c r="AQ180" s="3"/>
      <c r="AR180" s="3"/>
      <c r="AS180" s="3"/>
      <c r="AT180" s="3"/>
      <c r="AU180" s="3"/>
      <c r="AV180" s="2" t="s">
        <v>52</v>
      </c>
      <c r="AW180" s="2" t="s">
        <v>579</v>
      </c>
      <c r="AX180" s="2" t="s">
        <v>52</v>
      </c>
      <c r="AY180" s="2" t="s">
        <v>52</v>
      </c>
      <c r="AZ180" s="2" t="s">
        <v>52</v>
      </c>
    </row>
    <row r="181" spans="1:52" ht="30" customHeight="1" x14ac:dyDescent="0.3">
      <c r="A181" s="8" t="s">
        <v>440</v>
      </c>
      <c r="B181" s="8" t="s">
        <v>441</v>
      </c>
      <c r="C181" s="8" t="s">
        <v>68</v>
      </c>
      <c r="D181" s="9">
        <v>6.19</v>
      </c>
      <c r="E181" s="13">
        <f>일위대가목록!E59</f>
        <v>4153</v>
      </c>
      <c r="F181" s="14">
        <f>TRUNC(E181*D181,1)</f>
        <v>25707</v>
      </c>
      <c r="G181" s="13">
        <f>일위대가목록!F59</f>
        <v>7012</v>
      </c>
      <c r="H181" s="14">
        <f>TRUNC(G181*D181,1)</f>
        <v>43404.2</v>
      </c>
      <c r="I181" s="13">
        <f>일위대가목록!G59</f>
        <v>0</v>
      </c>
      <c r="J181" s="14">
        <f>TRUNC(I181*D181,1)</f>
        <v>0</v>
      </c>
      <c r="K181" s="13">
        <f t="shared" si="32"/>
        <v>11165</v>
      </c>
      <c r="L181" s="14">
        <f t="shared" si="32"/>
        <v>69111.199999999997</v>
      </c>
      <c r="M181" s="8" t="s">
        <v>442</v>
      </c>
      <c r="N181" s="2" t="s">
        <v>194</v>
      </c>
      <c r="O181" s="2" t="s">
        <v>443</v>
      </c>
      <c r="P181" s="2" t="s">
        <v>63</v>
      </c>
      <c r="Q181" s="2" t="s">
        <v>64</v>
      </c>
      <c r="R181" s="2" t="s">
        <v>64</v>
      </c>
      <c r="S181" s="3"/>
      <c r="T181" s="3"/>
      <c r="U181" s="3"/>
      <c r="V181" s="3"/>
      <c r="W181" s="3"/>
      <c r="X181" s="3"/>
      <c r="Y181" s="3"/>
      <c r="Z181" s="3"/>
      <c r="AA181" s="3"/>
      <c r="AB181" s="3"/>
      <c r="AC181" s="3"/>
      <c r="AD181" s="3"/>
      <c r="AE181" s="3"/>
      <c r="AF181" s="3"/>
      <c r="AG181" s="3"/>
      <c r="AH181" s="3"/>
      <c r="AI181" s="3"/>
      <c r="AJ181" s="3"/>
      <c r="AK181" s="3"/>
      <c r="AL181" s="3"/>
      <c r="AM181" s="3"/>
      <c r="AN181" s="3"/>
      <c r="AO181" s="3"/>
      <c r="AP181" s="3"/>
      <c r="AQ181" s="3"/>
      <c r="AR181" s="3"/>
      <c r="AS181" s="3"/>
      <c r="AT181" s="3"/>
      <c r="AU181" s="3"/>
      <c r="AV181" s="2" t="s">
        <v>52</v>
      </c>
      <c r="AW181" s="2" t="s">
        <v>580</v>
      </c>
      <c r="AX181" s="2" t="s">
        <v>52</v>
      </c>
      <c r="AY181" s="2" t="s">
        <v>52</v>
      </c>
      <c r="AZ181" s="2" t="s">
        <v>52</v>
      </c>
    </row>
    <row r="182" spans="1:52" ht="30" customHeight="1" x14ac:dyDescent="0.3">
      <c r="A182" s="8" t="s">
        <v>445</v>
      </c>
      <c r="B182" s="8" t="s">
        <v>446</v>
      </c>
      <c r="C182" s="8" t="s">
        <v>68</v>
      </c>
      <c r="D182" s="9">
        <v>6.19</v>
      </c>
      <c r="E182" s="13">
        <f>일위대가목록!E60</f>
        <v>1994</v>
      </c>
      <c r="F182" s="14">
        <f>TRUNC(E182*D182,1)</f>
        <v>12342.8</v>
      </c>
      <c r="G182" s="13">
        <f>일위대가목록!F60</f>
        <v>15695</v>
      </c>
      <c r="H182" s="14">
        <f>TRUNC(G182*D182,1)</f>
        <v>97152</v>
      </c>
      <c r="I182" s="13">
        <f>일위대가목록!G60</f>
        <v>0</v>
      </c>
      <c r="J182" s="14">
        <f>TRUNC(I182*D182,1)</f>
        <v>0</v>
      </c>
      <c r="K182" s="13">
        <f t="shared" si="32"/>
        <v>17689</v>
      </c>
      <c r="L182" s="14">
        <f t="shared" si="32"/>
        <v>109494.8</v>
      </c>
      <c r="M182" s="8" t="s">
        <v>447</v>
      </c>
      <c r="N182" s="2" t="s">
        <v>194</v>
      </c>
      <c r="O182" s="2" t="s">
        <v>448</v>
      </c>
      <c r="P182" s="2" t="s">
        <v>63</v>
      </c>
      <c r="Q182" s="2" t="s">
        <v>64</v>
      </c>
      <c r="R182" s="2" t="s">
        <v>64</v>
      </c>
      <c r="S182" s="3"/>
      <c r="T182" s="3"/>
      <c r="U182" s="3"/>
      <c r="V182" s="3"/>
      <c r="W182" s="3"/>
      <c r="X182" s="3"/>
      <c r="Y182" s="3"/>
      <c r="Z182" s="3"/>
      <c r="AA182" s="3"/>
      <c r="AB182" s="3"/>
      <c r="AC182" s="3"/>
      <c r="AD182" s="3"/>
      <c r="AE182" s="3"/>
      <c r="AF182" s="3"/>
      <c r="AG182" s="3"/>
      <c r="AH182" s="3"/>
      <c r="AI182" s="3"/>
      <c r="AJ182" s="3"/>
      <c r="AK182" s="3"/>
      <c r="AL182" s="3"/>
      <c r="AM182" s="3"/>
      <c r="AN182" s="3"/>
      <c r="AO182" s="3"/>
      <c r="AP182" s="3"/>
      <c r="AQ182" s="3"/>
      <c r="AR182" s="3"/>
      <c r="AS182" s="3"/>
      <c r="AT182" s="3"/>
      <c r="AU182" s="3"/>
      <c r="AV182" s="2" t="s">
        <v>52</v>
      </c>
      <c r="AW182" s="2" t="s">
        <v>581</v>
      </c>
      <c r="AX182" s="2" t="s">
        <v>52</v>
      </c>
      <c r="AY182" s="2" t="s">
        <v>52</v>
      </c>
      <c r="AZ182" s="2" t="s">
        <v>52</v>
      </c>
    </row>
    <row r="183" spans="1:52" ht="30" customHeight="1" x14ac:dyDescent="0.3">
      <c r="A183" s="8" t="s">
        <v>418</v>
      </c>
      <c r="B183" s="8" t="s">
        <v>52</v>
      </c>
      <c r="C183" s="8" t="s">
        <v>52</v>
      </c>
      <c r="D183" s="9"/>
      <c r="E183" s="13"/>
      <c r="F183" s="14">
        <f>TRUNC(SUMIF(N179:N182, N178, F179:F182),0)</f>
        <v>77449</v>
      </c>
      <c r="G183" s="13"/>
      <c r="H183" s="14">
        <f>TRUNC(SUMIF(N179:N182, N178, H179:H182),0)</f>
        <v>265782</v>
      </c>
      <c r="I183" s="13"/>
      <c r="J183" s="14">
        <f>TRUNC(SUMIF(N179:N182, N178, J179:J182),0)</f>
        <v>2240</v>
      </c>
      <c r="K183" s="13"/>
      <c r="L183" s="14">
        <f>F183+H183+J183</f>
        <v>345471</v>
      </c>
      <c r="M183" s="8" t="s">
        <v>52</v>
      </c>
      <c r="N183" s="2" t="s">
        <v>83</v>
      </c>
      <c r="O183" s="2" t="s">
        <v>83</v>
      </c>
      <c r="P183" s="2" t="s">
        <v>52</v>
      </c>
      <c r="Q183" s="2" t="s">
        <v>52</v>
      </c>
      <c r="R183" s="2" t="s">
        <v>52</v>
      </c>
      <c r="S183" s="3"/>
      <c r="T183" s="3"/>
      <c r="U183" s="3"/>
      <c r="V183" s="3"/>
      <c r="W183" s="3"/>
      <c r="X183" s="3"/>
      <c r="Y183" s="3"/>
      <c r="Z183" s="3"/>
      <c r="AA183" s="3"/>
      <c r="AB183" s="3"/>
      <c r="AC183" s="3"/>
      <c r="AD183" s="3"/>
      <c r="AE183" s="3"/>
      <c r="AF183" s="3"/>
      <c r="AG183" s="3"/>
      <c r="AH183" s="3"/>
      <c r="AI183" s="3"/>
      <c r="AJ183" s="3"/>
      <c r="AK183" s="3"/>
      <c r="AL183" s="3"/>
      <c r="AM183" s="3"/>
      <c r="AN183" s="3"/>
      <c r="AO183" s="3"/>
      <c r="AP183" s="3"/>
      <c r="AQ183" s="3"/>
      <c r="AR183" s="3"/>
      <c r="AS183" s="3"/>
      <c r="AT183" s="3"/>
      <c r="AU183" s="3"/>
      <c r="AV183" s="2" t="s">
        <v>52</v>
      </c>
      <c r="AW183" s="2" t="s">
        <v>52</v>
      </c>
      <c r="AX183" s="2" t="s">
        <v>52</v>
      </c>
      <c r="AY183" s="2" t="s">
        <v>52</v>
      </c>
      <c r="AZ183" s="2" t="s">
        <v>52</v>
      </c>
    </row>
    <row r="184" spans="1:52" ht="30" customHeight="1" x14ac:dyDescent="0.3">
      <c r="A184" s="9"/>
      <c r="B184" s="9"/>
      <c r="C184" s="9"/>
      <c r="D184" s="9"/>
      <c r="E184" s="13"/>
      <c r="F184" s="14"/>
      <c r="G184" s="13"/>
      <c r="H184" s="14"/>
      <c r="I184" s="13"/>
      <c r="J184" s="14"/>
      <c r="K184" s="13"/>
      <c r="L184" s="14"/>
      <c r="M184" s="9"/>
    </row>
    <row r="185" spans="1:52" ht="30" customHeight="1" x14ac:dyDescent="0.3">
      <c r="A185" s="124" t="s">
        <v>582</v>
      </c>
      <c r="B185" s="124"/>
      <c r="C185" s="124"/>
      <c r="D185" s="124"/>
      <c r="E185" s="125"/>
      <c r="F185" s="126"/>
      <c r="G185" s="125"/>
      <c r="H185" s="126"/>
      <c r="I185" s="125"/>
      <c r="J185" s="126"/>
      <c r="K185" s="125"/>
      <c r="L185" s="126"/>
      <c r="M185" s="124"/>
      <c r="N185" s="1" t="s">
        <v>199</v>
      </c>
    </row>
    <row r="186" spans="1:52" ht="30" customHeight="1" x14ac:dyDescent="0.3">
      <c r="A186" s="8" t="s">
        <v>435</v>
      </c>
      <c r="B186" s="8" t="s">
        <v>436</v>
      </c>
      <c r="C186" s="8" t="s">
        <v>68</v>
      </c>
      <c r="D186" s="9">
        <v>4.9429999999999996</v>
      </c>
      <c r="E186" s="13">
        <f>일위대가목록!E58</f>
        <v>1650</v>
      </c>
      <c r="F186" s="14">
        <f>TRUNC(E186*D186,1)</f>
        <v>8155.9</v>
      </c>
      <c r="G186" s="13">
        <f>일위대가목록!F58</f>
        <v>2231</v>
      </c>
      <c r="H186" s="14">
        <f>TRUNC(G186*D186,1)</f>
        <v>11027.8</v>
      </c>
      <c r="I186" s="13">
        <f>일위대가목록!G58</f>
        <v>0</v>
      </c>
      <c r="J186" s="14">
        <f>TRUNC(I186*D186,1)</f>
        <v>0</v>
      </c>
      <c r="K186" s="13">
        <f t="shared" ref="K186:L188" si="33">TRUNC(E186+G186+I186,1)</f>
        <v>3881</v>
      </c>
      <c r="L186" s="14">
        <f t="shared" si="33"/>
        <v>19183.7</v>
      </c>
      <c r="M186" s="8" t="s">
        <v>437</v>
      </c>
      <c r="N186" s="2" t="s">
        <v>199</v>
      </c>
      <c r="O186" s="2" t="s">
        <v>438</v>
      </c>
      <c r="P186" s="2" t="s">
        <v>63</v>
      </c>
      <c r="Q186" s="2" t="s">
        <v>64</v>
      </c>
      <c r="R186" s="2" t="s">
        <v>64</v>
      </c>
      <c r="S186" s="3"/>
      <c r="T186" s="3"/>
      <c r="U186" s="3"/>
      <c r="V186" s="3"/>
      <c r="W186" s="3"/>
      <c r="X186" s="3"/>
      <c r="Y186" s="3"/>
      <c r="Z186" s="3"/>
      <c r="AA186" s="3"/>
      <c r="AB186" s="3"/>
      <c r="AC186" s="3"/>
      <c r="AD186" s="3"/>
      <c r="AE186" s="3"/>
      <c r="AF186" s="3"/>
      <c r="AG186" s="3"/>
      <c r="AH186" s="3"/>
      <c r="AI186" s="3"/>
      <c r="AJ186" s="3"/>
      <c r="AK186" s="3"/>
      <c r="AL186" s="3"/>
      <c r="AM186" s="3"/>
      <c r="AN186" s="3"/>
      <c r="AO186" s="3"/>
      <c r="AP186" s="3"/>
      <c r="AQ186" s="3"/>
      <c r="AR186" s="3"/>
      <c r="AS186" s="3"/>
      <c r="AT186" s="3"/>
      <c r="AU186" s="3"/>
      <c r="AV186" s="2" t="s">
        <v>52</v>
      </c>
      <c r="AW186" s="2" t="s">
        <v>583</v>
      </c>
      <c r="AX186" s="2" t="s">
        <v>52</v>
      </c>
      <c r="AY186" s="2" t="s">
        <v>52</v>
      </c>
      <c r="AZ186" s="2" t="s">
        <v>52</v>
      </c>
    </row>
    <row r="187" spans="1:52" ht="30" customHeight="1" x14ac:dyDescent="0.3">
      <c r="A187" s="8" t="s">
        <v>452</v>
      </c>
      <c r="B187" s="8" t="s">
        <v>463</v>
      </c>
      <c r="C187" s="8" t="s">
        <v>68</v>
      </c>
      <c r="D187" s="9">
        <v>8.4830000000000005</v>
      </c>
      <c r="E187" s="13">
        <f>일위대가목록!E66</f>
        <v>5838</v>
      </c>
      <c r="F187" s="14">
        <f>TRUNC(E187*D187,1)</f>
        <v>49523.7</v>
      </c>
      <c r="G187" s="13">
        <f>일위대가목록!F66</f>
        <v>18140</v>
      </c>
      <c r="H187" s="14">
        <f>TRUNC(G187*D187,1)</f>
        <v>153881.60000000001</v>
      </c>
      <c r="I187" s="13">
        <f>일위대가목록!G66</f>
        <v>362</v>
      </c>
      <c r="J187" s="14">
        <f>TRUNC(I187*D187,1)</f>
        <v>3070.8</v>
      </c>
      <c r="K187" s="13">
        <f t="shared" si="33"/>
        <v>24340</v>
      </c>
      <c r="L187" s="14">
        <f t="shared" si="33"/>
        <v>206476.1</v>
      </c>
      <c r="M187" s="8" t="s">
        <v>464</v>
      </c>
      <c r="N187" s="2" t="s">
        <v>199</v>
      </c>
      <c r="O187" s="2" t="s">
        <v>465</v>
      </c>
      <c r="P187" s="2" t="s">
        <v>63</v>
      </c>
      <c r="Q187" s="2" t="s">
        <v>64</v>
      </c>
      <c r="R187" s="2" t="s">
        <v>64</v>
      </c>
      <c r="S187" s="3"/>
      <c r="T187" s="3"/>
      <c r="U187" s="3"/>
      <c r="V187" s="3"/>
      <c r="W187" s="3"/>
      <c r="X187" s="3"/>
      <c r="Y187" s="3"/>
      <c r="Z187" s="3"/>
      <c r="AA187" s="3"/>
      <c r="AB187" s="3"/>
      <c r="AC187" s="3"/>
      <c r="AD187" s="3"/>
      <c r="AE187" s="3"/>
      <c r="AF187" s="3"/>
      <c r="AG187" s="3"/>
      <c r="AH187" s="3"/>
      <c r="AI187" s="3"/>
      <c r="AJ187" s="3"/>
      <c r="AK187" s="3"/>
      <c r="AL187" s="3"/>
      <c r="AM187" s="3"/>
      <c r="AN187" s="3"/>
      <c r="AO187" s="3"/>
      <c r="AP187" s="3"/>
      <c r="AQ187" s="3"/>
      <c r="AR187" s="3"/>
      <c r="AS187" s="3"/>
      <c r="AT187" s="3"/>
      <c r="AU187" s="3"/>
      <c r="AV187" s="2" t="s">
        <v>52</v>
      </c>
      <c r="AW187" s="2" t="s">
        <v>584</v>
      </c>
      <c r="AX187" s="2" t="s">
        <v>52</v>
      </c>
      <c r="AY187" s="2" t="s">
        <v>52</v>
      </c>
      <c r="AZ187" s="2" t="s">
        <v>52</v>
      </c>
    </row>
    <row r="188" spans="1:52" ht="30" customHeight="1" x14ac:dyDescent="0.3">
      <c r="A188" s="8" t="s">
        <v>445</v>
      </c>
      <c r="B188" s="8" t="s">
        <v>446</v>
      </c>
      <c r="C188" s="8" t="s">
        <v>68</v>
      </c>
      <c r="D188" s="9">
        <v>8.4830000000000005</v>
      </c>
      <c r="E188" s="13">
        <f>일위대가목록!E60</f>
        <v>1994</v>
      </c>
      <c r="F188" s="14">
        <f>TRUNC(E188*D188,1)</f>
        <v>16915.099999999999</v>
      </c>
      <c r="G188" s="13">
        <f>일위대가목록!F60</f>
        <v>15695</v>
      </c>
      <c r="H188" s="14">
        <f>TRUNC(G188*D188,1)</f>
        <v>133140.6</v>
      </c>
      <c r="I188" s="13">
        <f>일위대가목록!G60</f>
        <v>0</v>
      </c>
      <c r="J188" s="14">
        <f>TRUNC(I188*D188,1)</f>
        <v>0</v>
      </c>
      <c r="K188" s="13">
        <f t="shared" si="33"/>
        <v>17689</v>
      </c>
      <c r="L188" s="14">
        <f t="shared" si="33"/>
        <v>150055.70000000001</v>
      </c>
      <c r="M188" s="8" t="s">
        <v>447</v>
      </c>
      <c r="N188" s="2" t="s">
        <v>199</v>
      </c>
      <c r="O188" s="2" t="s">
        <v>448</v>
      </c>
      <c r="P188" s="2" t="s">
        <v>63</v>
      </c>
      <c r="Q188" s="2" t="s">
        <v>64</v>
      </c>
      <c r="R188" s="2" t="s">
        <v>64</v>
      </c>
      <c r="S188" s="3"/>
      <c r="T188" s="3"/>
      <c r="U188" s="3"/>
      <c r="V188" s="3"/>
      <c r="W188" s="3"/>
      <c r="X188" s="3"/>
      <c r="Y188" s="3"/>
      <c r="Z188" s="3"/>
      <c r="AA188" s="3"/>
      <c r="AB188" s="3"/>
      <c r="AC188" s="3"/>
      <c r="AD188" s="3"/>
      <c r="AE188" s="3"/>
      <c r="AF188" s="3"/>
      <c r="AG188" s="3"/>
      <c r="AH188" s="3"/>
      <c r="AI188" s="3"/>
      <c r="AJ188" s="3"/>
      <c r="AK188" s="3"/>
      <c r="AL188" s="3"/>
      <c r="AM188" s="3"/>
      <c r="AN188" s="3"/>
      <c r="AO188" s="3"/>
      <c r="AP188" s="3"/>
      <c r="AQ188" s="3"/>
      <c r="AR188" s="3"/>
      <c r="AS188" s="3"/>
      <c r="AT188" s="3"/>
      <c r="AU188" s="3"/>
      <c r="AV188" s="2" t="s">
        <v>52</v>
      </c>
      <c r="AW188" s="2" t="s">
        <v>585</v>
      </c>
      <c r="AX188" s="2" t="s">
        <v>52</v>
      </c>
      <c r="AY188" s="2" t="s">
        <v>52</v>
      </c>
      <c r="AZ188" s="2" t="s">
        <v>52</v>
      </c>
    </row>
    <row r="189" spans="1:52" ht="30" customHeight="1" x14ac:dyDescent="0.3">
      <c r="A189" s="8" t="s">
        <v>418</v>
      </c>
      <c r="B189" s="8" t="s">
        <v>52</v>
      </c>
      <c r="C189" s="8" t="s">
        <v>52</v>
      </c>
      <c r="D189" s="9"/>
      <c r="E189" s="13"/>
      <c r="F189" s="14">
        <f>TRUNC(SUMIF(N186:N188, N185, F186:F188),0)</f>
        <v>74594</v>
      </c>
      <c r="G189" s="13"/>
      <c r="H189" s="14">
        <f>TRUNC(SUMIF(N186:N188, N185, H186:H188),0)</f>
        <v>298050</v>
      </c>
      <c r="I189" s="13"/>
      <c r="J189" s="14">
        <f>TRUNC(SUMIF(N186:N188, N185, J186:J188),0)</f>
        <v>3070</v>
      </c>
      <c r="K189" s="13"/>
      <c r="L189" s="14">
        <f>F189+H189+J189</f>
        <v>375714</v>
      </c>
      <c r="M189" s="8" t="s">
        <v>52</v>
      </c>
      <c r="N189" s="2" t="s">
        <v>83</v>
      </c>
      <c r="O189" s="2" t="s">
        <v>83</v>
      </c>
      <c r="P189" s="2" t="s">
        <v>52</v>
      </c>
      <c r="Q189" s="2" t="s">
        <v>52</v>
      </c>
      <c r="R189" s="2" t="s">
        <v>52</v>
      </c>
      <c r="S189" s="3"/>
      <c r="T189" s="3"/>
      <c r="U189" s="3"/>
      <c r="V189" s="3"/>
      <c r="W189" s="3"/>
      <c r="X189" s="3"/>
      <c r="Y189" s="3"/>
      <c r="Z189" s="3"/>
      <c r="AA189" s="3"/>
      <c r="AB189" s="3"/>
      <c r="AC189" s="3"/>
      <c r="AD189" s="3"/>
      <c r="AE189" s="3"/>
      <c r="AF189" s="3"/>
      <c r="AG189" s="3"/>
      <c r="AH189" s="3"/>
      <c r="AI189" s="3"/>
      <c r="AJ189" s="3"/>
      <c r="AK189" s="3"/>
      <c r="AL189" s="3"/>
      <c r="AM189" s="3"/>
      <c r="AN189" s="3"/>
      <c r="AO189" s="3"/>
      <c r="AP189" s="3"/>
      <c r="AQ189" s="3"/>
      <c r="AR189" s="3"/>
      <c r="AS189" s="3"/>
      <c r="AT189" s="3"/>
      <c r="AU189" s="3"/>
      <c r="AV189" s="2" t="s">
        <v>52</v>
      </c>
      <c r="AW189" s="2" t="s">
        <v>52</v>
      </c>
      <c r="AX189" s="2" t="s">
        <v>52</v>
      </c>
      <c r="AY189" s="2" t="s">
        <v>52</v>
      </c>
      <c r="AZ189" s="2" t="s">
        <v>52</v>
      </c>
    </row>
    <row r="190" spans="1:52" ht="30" customHeight="1" x14ac:dyDescent="0.3">
      <c r="A190" s="9"/>
      <c r="B190" s="9"/>
      <c r="C190" s="9"/>
      <c r="D190" s="9"/>
      <c r="E190" s="13"/>
      <c r="F190" s="14"/>
      <c r="G190" s="13"/>
      <c r="H190" s="14"/>
      <c r="I190" s="13"/>
      <c r="J190" s="14"/>
      <c r="K190" s="13"/>
      <c r="L190" s="14"/>
      <c r="M190" s="9"/>
    </row>
    <row r="191" spans="1:52" ht="30" customHeight="1" x14ac:dyDescent="0.3">
      <c r="A191" s="124" t="s">
        <v>586</v>
      </c>
      <c r="B191" s="124"/>
      <c r="C191" s="124"/>
      <c r="D191" s="124"/>
      <c r="E191" s="125"/>
      <c r="F191" s="126"/>
      <c r="G191" s="125"/>
      <c r="H191" s="126"/>
      <c r="I191" s="125"/>
      <c r="J191" s="126"/>
      <c r="K191" s="125"/>
      <c r="L191" s="126"/>
      <c r="M191" s="124"/>
      <c r="N191" s="1" t="s">
        <v>204</v>
      </c>
    </row>
    <row r="192" spans="1:52" ht="30" customHeight="1" x14ac:dyDescent="0.3">
      <c r="A192" s="8" t="s">
        <v>435</v>
      </c>
      <c r="B192" s="8" t="s">
        <v>436</v>
      </c>
      <c r="C192" s="8" t="s">
        <v>68</v>
      </c>
      <c r="D192" s="9">
        <v>12.401999999999999</v>
      </c>
      <c r="E192" s="13">
        <f>일위대가목록!E58</f>
        <v>1650</v>
      </c>
      <c r="F192" s="14">
        <f>TRUNC(E192*D192,1)</f>
        <v>20463.3</v>
      </c>
      <c r="G192" s="13">
        <f>일위대가목록!F58</f>
        <v>2231</v>
      </c>
      <c r="H192" s="14">
        <f>TRUNC(G192*D192,1)</f>
        <v>27668.799999999999</v>
      </c>
      <c r="I192" s="13">
        <f>일위대가목록!G58</f>
        <v>0</v>
      </c>
      <c r="J192" s="14">
        <f>TRUNC(I192*D192,1)</f>
        <v>0</v>
      </c>
      <c r="K192" s="13">
        <f t="shared" ref="K192:L194" si="34">TRUNC(E192+G192+I192,1)</f>
        <v>3881</v>
      </c>
      <c r="L192" s="14">
        <f t="shared" si="34"/>
        <v>48132.1</v>
      </c>
      <c r="M192" s="8" t="s">
        <v>437</v>
      </c>
      <c r="N192" s="2" t="s">
        <v>204</v>
      </c>
      <c r="O192" s="2" t="s">
        <v>438</v>
      </c>
      <c r="P192" s="2" t="s">
        <v>63</v>
      </c>
      <c r="Q192" s="2" t="s">
        <v>64</v>
      </c>
      <c r="R192" s="2" t="s">
        <v>64</v>
      </c>
      <c r="S192" s="3"/>
      <c r="T192" s="3"/>
      <c r="U192" s="3"/>
      <c r="V192" s="3"/>
      <c r="W192" s="3"/>
      <c r="X192" s="3"/>
      <c r="Y192" s="3"/>
      <c r="Z192" s="3"/>
      <c r="AA192" s="3"/>
      <c r="AB192" s="3"/>
      <c r="AC192" s="3"/>
      <c r="AD192" s="3"/>
      <c r="AE192" s="3"/>
      <c r="AF192" s="3"/>
      <c r="AG192" s="3"/>
      <c r="AH192" s="3"/>
      <c r="AI192" s="3"/>
      <c r="AJ192" s="3"/>
      <c r="AK192" s="3"/>
      <c r="AL192" s="3"/>
      <c r="AM192" s="3"/>
      <c r="AN192" s="3"/>
      <c r="AO192" s="3"/>
      <c r="AP192" s="3"/>
      <c r="AQ192" s="3"/>
      <c r="AR192" s="3"/>
      <c r="AS192" s="3"/>
      <c r="AT192" s="3"/>
      <c r="AU192" s="3"/>
      <c r="AV192" s="2" t="s">
        <v>52</v>
      </c>
      <c r="AW192" s="2" t="s">
        <v>587</v>
      </c>
      <c r="AX192" s="2" t="s">
        <v>52</v>
      </c>
      <c r="AY192" s="2" t="s">
        <v>52</v>
      </c>
      <c r="AZ192" s="2" t="s">
        <v>52</v>
      </c>
    </row>
    <row r="193" spans="1:52" ht="30" customHeight="1" x14ac:dyDescent="0.3">
      <c r="A193" s="8" t="s">
        <v>452</v>
      </c>
      <c r="B193" s="8" t="s">
        <v>463</v>
      </c>
      <c r="C193" s="8" t="s">
        <v>68</v>
      </c>
      <c r="D193" s="9">
        <v>10.177</v>
      </c>
      <c r="E193" s="13">
        <f>일위대가목록!E66</f>
        <v>5838</v>
      </c>
      <c r="F193" s="14">
        <f>TRUNC(E193*D193,1)</f>
        <v>59413.3</v>
      </c>
      <c r="G193" s="13">
        <f>일위대가목록!F66</f>
        <v>18140</v>
      </c>
      <c r="H193" s="14">
        <f>TRUNC(G193*D193,1)</f>
        <v>184610.7</v>
      </c>
      <c r="I193" s="13">
        <f>일위대가목록!G66</f>
        <v>362</v>
      </c>
      <c r="J193" s="14">
        <f>TRUNC(I193*D193,1)</f>
        <v>3684</v>
      </c>
      <c r="K193" s="13">
        <f t="shared" si="34"/>
        <v>24340</v>
      </c>
      <c r="L193" s="14">
        <f t="shared" si="34"/>
        <v>247708</v>
      </c>
      <c r="M193" s="8" t="s">
        <v>464</v>
      </c>
      <c r="N193" s="2" t="s">
        <v>204</v>
      </c>
      <c r="O193" s="2" t="s">
        <v>465</v>
      </c>
      <c r="P193" s="2" t="s">
        <v>63</v>
      </c>
      <c r="Q193" s="2" t="s">
        <v>64</v>
      </c>
      <c r="R193" s="2" t="s">
        <v>64</v>
      </c>
      <c r="S193" s="3"/>
      <c r="T193" s="3"/>
      <c r="U193" s="3"/>
      <c r="V193" s="3"/>
      <c r="W193" s="3"/>
      <c r="X193" s="3"/>
      <c r="Y193" s="3"/>
      <c r="Z193" s="3"/>
      <c r="AA193" s="3"/>
      <c r="AB193" s="3"/>
      <c r="AC193" s="3"/>
      <c r="AD193" s="3"/>
      <c r="AE193" s="3"/>
      <c r="AF193" s="3"/>
      <c r="AG193" s="3"/>
      <c r="AH193" s="3"/>
      <c r="AI193" s="3"/>
      <c r="AJ193" s="3"/>
      <c r="AK193" s="3"/>
      <c r="AL193" s="3"/>
      <c r="AM193" s="3"/>
      <c r="AN193" s="3"/>
      <c r="AO193" s="3"/>
      <c r="AP193" s="3"/>
      <c r="AQ193" s="3"/>
      <c r="AR193" s="3"/>
      <c r="AS193" s="3"/>
      <c r="AT193" s="3"/>
      <c r="AU193" s="3"/>
      <c r="AV193" s="2" t="s">
        <v>52</v>
      </c>
      <c r="AW193" s="2" t="s">
        <v>588</v>
      </c>
      <c r="AX193" s="2" t="s">
        <v>52</v>
      </c>
      <c r="AY193" s="2" t="s">
        <v>52</v>
      </c>
      <c r="AZ193" s="2" t="s">
        <v>52</v>
      </c>
    </row>
    <row r="194" spans="1:52" ht="30" customHeight="1" x14ac:dyDescent="0.3">
      <c r="A194" s="8" t="s">
        <v>445</v>
      </c>
      <c r="B194" s="8" t="s">
        <v>446</v>
      </c>
      <c r="C194" s="8" t="s">
        <v>68</v>
      </c>
      <c r="D194" s="9">
        <v>10.177</v>
      </c>
      <c r="E194" s="13">
        <f>일위대가목록!E60</f>
        <v>1994</v>
      </c>
      <c r="F194" s="14">
        <f>TRUNC(E194*D194,1)</f>
        <v>20292.900000000001</v>
      </c>
      <c r="G194" s="13">
        <f>일위대가목록!F60</f>
        <v>15695</v>
      </c>
      <c r="H194" s="14">
        <f>TRUNC(G194*D194,1)</f>
        <v>159728</v>
      </c>
      <c r="I194" s="13">
        <f>일위대가목록!G60</f>
        <v>0</v>
      </c>
      <c r="J194" s="14">
        <f>TRUNC(I194*D194,1)</f>
        <v>0</v>
      </c>
      <c r="K194" s="13">
        <f t="shared" si="34"/>
        <v>17689</v>
      </c>
      <c r="L194" s="14">
        <f t="shared" si="34"/>
        <v>180020.9</v>
      </c>
      <c r="M194" s="8" t="s">
        <v>447</v>
      </c>
      <c r="N194" s="2" t="s">
        <v>204</v>
      </c>
      <c r="O194" s="2" t="s">
        <v>448</v>
      </c>
      <c r="P194" s="2" t="s">
        <v>63</v>
      </c>
      <c r="Q194" s="2" t="s">
        <v>64</v>
      </c>
      <c r="R194" s="2" t="s">
        <v>64</v>
      </c>
      <c r="S194" s="3"/>
      <c r="T194" s="3"/>
      <c r="U194" s="3"/>
      <c r="V194" s="3"/>
      <c r="W194" s="3"/>
      <c r="X194" s="3"/>
      <c r="Y194" s="3"/>
      <c r="Z194" s="3"/>
      <c r="AA194" s="3"/>
      <c r="AB194" s="3"/>
      <c r="AC194" s="3"/>
      <c r="AD194" s="3"/>
      <c r="AE194" s="3"/>
      <c r="AF194" s="3"/>
      <c r="AG194" s="3"/>
      <c r="AH194" s="3"/>
      <c r="AI194" s="3"/>
      <c r="AJ194" s="3"/>
      <c r="AK194" s="3"/>
      <c r="AL194" s="3"/>
      <c r="AM194" s="3"/>
      <c r="AN194" s="3"/>
      <c r="AO194" s="3"/>
      <c r="AP194" s="3"/>
      <c r="AQ194" s="3"/>
      <c r="AR194" s="3"/>
      <c r="AS194" s="3"/>
      <c r="AT194" s="3"/>
      <c r="AU194" s="3"/>
      <c r="AV194" s="2" t="s">
        <v>52</v>
      </c>
      <c r="AW194" s="2" t="s">
        <v>589</v>
      </c>
      <c r="AX194" s="2" t="s">
        <v>52</v>
      </c>
      <c r="AY194" s="2" t="s">
        <v>52</v>
      </c>
      <c r="AZ194" s="2" t="s">
        <v>52</v>
      </c>
    </row>
    <row r="195" spans="1:52" ht="30" customHeight="1" x14ac:dyDescent="0.3">
      <c r="A195" s="8" t="s">
        <v>418</v>
      </c>
      <c r="B195" s="8" t="s">
        <v>52</v>
      </c>
      <c r="C195" s="8" t="s">
        <v>52</v>
      </c>
      <c r="D195" s="9"/>
      <c r="E195" s="13"/>
      <c r="F195" s="14">
        <f>TRUNC(SUMIF(N192:N194, N191, F192:F194),0)</f>
        <v>100169</v>
      </c>
      <c r="G195" s="13"/>
      <c r="H195" s="14">
        <f>TRUNC(SUMIF(N192:N194, N191, H192:H194),0)</f>
        <v>372007</v>
      </c>
      <c r="I195" s="13"/>
      <c r="J195" s="14">
        <f>TRUNC(SUMIF(N192:N194, N191, J192:J194),0)</f>
        <v>3684</v>
      </c>
      <c r="K195" s="13"/>
      <c r="L195" s="14">
        <f>F195+H195+J195</f>
        <v>475860</v>
      </c>
      <c r="M195" s="8" t="s">
        <v>52</v>
      </c>
      <c r="N195" s="2" t="s">
        <v>83</v>
      </c>
      <c r="O195" s="2" t="s">
        <v>83</v>
      </c>
      <c r="P195" s="2" t="s">
        <v>52</v>
      </c>
      <c r="Q195" s="2" t="s">
        <v>52</v>
      </c>
      <c r="R195" s="2" t="s">
        <v>52</v>
      </c>
      <c r="S195" s="3"/>
      <c r="T195" s="3"/>
      <c r="U195" s="3"/>
      <c r="V195" s="3"/>
      <c r="W195" s="3"/>
      <c r="X195" s="3"/>
      <c r="Y195" s="3"/>
      <c r="Z195" s="3"/>
      <c r="AA195" s="3"/>
      <c r="AB195" s="3"/>
      <c r="AC195" s="3"/>
      <c r="AD195" s="3"/>
      <c r="AE195" s="3"/>
      <c r="AF195" s="3"/>
      <c r="AG195" s="3"/>
      <c r="AH195" s="3"/>
      <c r="AI195" s="3"/>
      <c r="AJ195" s="3"/>
      <c r="AK195" s="3"/>
      <c r="AL195" s="3"/>
      <c r="AM195" s="3"/>
      <c r="AN195" s="3"/>
      <c r="AO195" s="3"/>
      <c r="AP195" s="3"/>
      <c r="AQ195" s="3"/>
      <c r="AR195" s="3"/>
      <c r="AS195" s="3"/>
      <c r="AT195" s="3"/>
      <c r="AU195" s="3"/>
      <c r="AV195" s="2" t="s">
        <v>52</v>
      </c>
      <c r="AW195" s="2" t="s">
        <v>52</v>
      </c>
      <c r="AX195" s="2" t="s">
        <v>52</v>
      </c>
      <c r="AY195" s="2" t="s">
        <v>52</v>
      </c>
      <c r="AZ195" s="2" t="s">
        <v>52</v>
      </c>
    </row>
    <row r="196" spans="1:52" ht="30" customHeight="1" x14ac:dyDescent="0.3">
      <c r="A196" s="9"/>
      <c r="B196" s="9"/>
      <c r="C196" s="9"/>
      <c r="D196" s="9"/>
      <c r="E196" s="13"/>
      <c r="F196" s="14"/>
      <c r="G196" s="13"/>
      <c r="H196" s="14"/>
      <c r="I196" s="13"/>
      <c r="J196" s="14"/>
      <c r="K196" s="13"/>
      <c r="L196" s="14"/>
      <c r="M196" s="9"/>
    </row>
    <row r="197" spans="1:52" ht="30" customHeight="1" x14ac:dyDescent="0.3">
      <c r="A197" s="124" t="s">
        <v>590</v>
      </c>
      <c r="B197" s="124"/>
      <c r="C197" s="124"/>
      <c r="D197" s="124"/>
      <c r="E197" s="125"/>
      <c r="F197" s="126"/>
      <c r="G197" s="125"/>
      <c r="H197" s="126"/>
      <c r="I197" s="125"/>
      <c r="J197" s="126"/>
      <c r="K197" s="125"/>
      <c r="L197" s="126"/>
      <c r="M197" s="124"/>
      <c r="N197" s="1" t="s">
        <v>209</v>
      </c>
    </row>
    <row r="198" spans="1:52" ht="30" customHeight="1" x14ac:dyDescent="0.3">
      <c r="A198" s="8" t="s">
        <v>435</v>
      </c>
      <c r="B198" s="8" t="s">
        <v>436</v>
      </c>
      <c r="C198" s="8" t="s">
        <v>68</v>
      </c>
      <c r="D198" s="9">
        <v>3.6160000000000001</v>
      </c>
      <c r="E198" s="13">
        <f>일위대가목록!E58</f>
        <v>1650</v>
      </c>
      <c r="F198" s="14">
        <f>TRUNC(E198*D198,1)</f>
        <v>5966.4</v>
      </c>
      <c r="G198" s="13">
        <f>일위대가목록!F58</f>
        <v>2231</v>
      </c>
      <c r="H198" s="14">
        <f>TRUNC(G198*D198,1)</f>
        <v>8067.2</v>
      </c>
      <c r="I198" s="13">
        <f>일위대가목록!G58</f>
        <v>0</v>
      </c>
      <c r="J198" s="14">
        <f>TRUNC(I198*D198,1)</f>
        <v>0</v>
      </c>
      <c r="K198" s="13">
        <f t="shared" ref="K198:L200" si="35">TRUNC(E198+G198+I198,1)</f>
        <v>3881</v>
      </c>
      <c r="L198" s="14">
        <f t="shared" si="35"/>
        <v>14033.6</v>
      </c>
      <c r="M198" s="8" t="s">
        <v>437</v>
      </c>
      <c r="N198" s="2" t="s">
        <v>209</v>
      </c>
      <c r="O198" s="2" t="s">
        <v>438</v>
      </c>
      <c r="P198" s="2" t="s">
        <v>63</v>
      </c>
      <c r="Q198" s="2" t="s">
        <v>64</v>
      </c>
      <c r="R198" s="2" t="s">
        <v>64</v>
      </c>
      <c r="S198" s="3"/>
      <c r="T198" s="3"/>
      <c r="U198" s="3"/>
      <c r="V198" s="3"/>
      <c r="W198" s="3"/>
      <c r="X198" s="3"/>
      <c r="Y198" s="3"/>
      <c r="Z198" s="3"/>
      <c r="AA198" s="3"/>
      <c r="AB198" s="3"/>
      <c r="AC198" s="3"/>
      <c r="AD198" s="3"/>
      <c r="AE198" s="3"/>
      <c r="AF198" s="3"/>
      <c r="AG198" s="3"/>
      <c r="AH198" s="3"/>
      <c r="AI198" s="3"/>
      <c r="AJ198" s="3"/>
      <c r="AK198" s="3"/>
      <c r="AL198" s="3"/>
      <c r="AM198" s="3"/>
      <c r="AN198" s="3"/>
      <c r="AO198" s="3"/>
      <c r="AP198" s="3"/>
      <c r="AQ198" s="3"/>
      <c r="AR198" s="3"/>
      <c r="AS198" s="3"/>
      <c r="AT198" s="3"/>
      <c r="AU198" s="3"/>
      <c r="AV198" s="2" t="s">
        <v>52</v>
      </c>
      <c r="AW198" s="2" t="s">
        <v>591</v>
      </c>
      <c r="AX198" s="2" t="s">
        <v>52</v>
      </c>
      <c r="AY198" s="2" t="s">
        <v>52</v>
      </c>
      <c r="AZ198" s="2" t="s">
        <v>52</v>
      </c>
    </row>
    <row r="199" spans="1:52" ht="30" customHeight="1" x14ac:dyDescent="0.3">
      <c r="A199" s="8" t="s">
        <v>452</v>
      </c>
      <c r="B199" s="8" t="s">
        <v>463</v>
      </c>
      <c r="C199" s="8" t="s">
        <v>68</v>
      </c>
      <c r="D199" s="9">
        <v>3.6160000000000001</v>
      </c>
      <c r="E199" s="13">
        <f>일위대가목록!E66</f>
        <v>5838</v>
      </c>
      <c r="F199" s="14">
        <f>TRUNC(E199*D199,1)</f>
        <v>21110.2</v>
      </c>
      <c r="G199" s="13">
        <f>일위대가목록!F66</f>
        <v>18140</v>
      </c>
      <c r="H199" s="14">
        <f>TRUNC(G199*D199,1)</f>
        <v>65594.2</v>
      </c>
      <c r="I199" s="13">
        <f>일위대가목록!G66</f>
        <v>362</v>
      </c>
      <c r="J199" s="14">
        <f>TRUNC(I199*D199,1)</f>
        <v>1308.9000000000001</v>
      </c>
      <c r="K199" s="13">
        <f t="shared" si="35"/>
        <v>24340</v>
      </c>
      <c r="L199" s="14">
        <f t="shared" si="35"/>
        <v>88013.3</v>
      </c>
      <c r="M199" s="8" t="s">
        <v>464</v>
      </c>
      <c r="N199" s="2" t="s">
        <v>209</v>
      </c>
      <c r="O199" s="2" t="s">
        <v>465</v>
      </c>
      <c r="P199" s="2" t="s">
        <v>63</v>
      </c>
      <c r="Q199" s="2" t="s">
        <v>64</v>
      </c>
      <c r="R199" s="2" t="s">
        <v>64</v>
      </c>
      <c r="S199" s="3"/>
      <c r="T199" s="3"/>
      <c r="U199" s="3"/>
      <c r="V199" s="3"/>
      <c r="W199" s="3"/>
      <c r="X199" s="3"/>
      <c r="Y199" s="3"/>
      <c r="Z199" s="3"/>
      <c r="AA199" s="3"/>
      <c r="AB199" s="3"/>
      <c r="AC199" s="3"/>
      <c r="AD199" s="3"/>
      <c r="AE199" s="3"/>
      <c r="AF199" s="3"/>
      <c r="AG199" s="3"/>
      <c r="AH199" s="3"/>
      <c r="AI199" s="3"/>
      <c r="AJ199" s="3"/>
      <c r="AK199" s="3"/>
      <c r="AL199" s="3"/>
      <c r="AM199" s="3"/>
      <c r="AN199" s="3"/>
      <c r="AO199" s="3"/>
      <c r="AP199" s="3"/>
      <c r="AQ199" s="3"/>
      <c r="AR199" s="3"/>
      <c r="AS199" s="3"/>
      <c r="AT199" s="3"/>
      <c r="AU199" s="3"/>
      <c r="AV199" s="2" t="s">
        <v>52</v>
      </c>
      <c r="AW199" s="2" t="s">
        <v>592</v>
      </c>
      <c r="AX199" s="2" t="s">
        <v>52</v>
      </c>
      <c r="AY199" s="2" t="s">
        <v>52</v>
      </c>
      <c r="AZ199" s="2" t="s">
        <v>52</v>
      </c>
    </row>
    <row r="200" spans="1:52" ht="30" customHeight="1" x14ac:dyDescent="0.3">
      <c r="A200" s="8" t="s">
        <v>445</v>
      </c>
      <c r="B200" s="8" t="s">
        <v>446</v>
      </c>
      <c r="C200" s="8" t="s">
        <v>68</v>
      </c>
      <c r="D200" s="9">
        <v>3.6160000000000001</v>
      </c>
      <c r="E200" s="13">
        <f>일위대가목록!E60</f>
        <v>1994</v>
      </c>
      <c r="F200" s="14">
        <f>TRUNC(E200*D200,1)</f>
        <v>7210.3</v>
      </c>
      <c r="G200" s="13">
        <f>일위대가목록!F60</f>
        <v>15695</v>
      </c>
      <c r="H200" s="14">
        <f>TRUNC(G200*D200,1)</f>
        <v>56753.1</v>
      </c>
      <c r="I200" s="13">
        <f>일위대가목록!G60</f>
        <v>0</v>
      </c>
      <c r="J200" s="14">
        <f>TRUNC(I200*D200,1)</f>
        <v>0</v>
      </c>
      <c r="K200" s="13">
        <f t="shared" si="35"/>
        <v>17689</v>
      </c>
      <c r="L200" s="14">
        <f t="shared" si="35"/>
        <v>63963.4</v>
      </c>
      <c r="M200" s="8" t="s">
        <v>447</v>
      </c>
      <c r="N200" s="2" t="s">
        <v>209</v>
      </c>
      <c r="O200" s="2" t="s">
        <v>448</v>
      </c>
      <c r="P200" s="2" t="s">
        <v>63</v>
      </c>
      <c r="Q200" s="2" t="s">
        <v>64</v>
      </c>
      <c r="R200" s="2" t="s">
        <v>64</v>
      </c>
      <c r="S200" s="3"/>
      <c r="T200" s="3"/>
      <c r="U200" s="3"/>
      <c r="V200" s="3"/>
      <c r="W200" s="3"/>
      <c r="X200" s="3"/>
      <c r="Y200" s="3"/>
      <c r="Z200" s="3"/>
      <c r="AA200" s="3"/>
      <c r="AB200" s="3"/>
      <c r="AC200" s="3"/>
      <c r="AD200" s="3"/>
      <c r="AE200" s="3"/>
      <c r="AF200" s="3"/>
      <c r="AG200" s="3"/>
      <c r="AH200" s="3"/>
      <c r="AI200" s="3"/>
      <c r="AJ200" s="3"/>
      <c r="AK200" s="3"/>
      <c r="AL200" s="3"/>
      <c r="AM200" s="3"/>
      <c r="AN200" s="3"/>
      <c r="AO200" s="3"/>
      <c r="AP200" s="3"/>
      <c r="AQ200" s="3"/>
      <c r="AR200" s="3"/>
      <c r="AS200" s="3"/>
      <c r="AT200" s="3"/>
      <c r="AU200" s="3"/>
      <c r="AV200" s="2" t="s">
        <v>52</v>
      </c>
      <c r="AW200" s="2" t="s">
        <v>593</v>
      </c>
      <c r="AX200" s="2" t="s">
        <v>52</v>
      </c>
      <c r="AY200" s="2" t="s">
        <v>52</v>
      </c>
      <c r="AZ200" s="2" t="s">
        <v>52</v>
      </c>
    </row>
    <row r="201" spans="1:52" ht="30" customHeight="1" x14ac:dyDescent="0.3">
      <c r="A201" s="8" t="s">
        <v>418</v>
      </c>
      <c r="B201" s="8" t="s">
        <v>52</v>
      </c>
      <c r="C201" s="8" t="s">
        <v>52</v>
      </c>
      <c r="D201" s="9"/>
      <c r="E201" s="13"/>
      <c r="F201" s="14">
        <f>TRUNC(SUMIF(N198:N200, N197, F198:F200),0)</f>
        <v>34286</v>
      </c>
      <c r="G201" s="13"/>
      <c r="H201" s="14">
        <f>TRUNC(SUMIF(N198:N200, N197, H198:H200),0)</f>
        <v>130414</v>
      </c>
      <c r="I201" s="13"/>
      <c r="J201" s="14">
        <f>TRUNC(SUMIF(N198:N200, N197, J198:J200),0)</f>
        <v>1308</v>
      </c>
      <c r="K201" s="13"/>
      <c r="L201" s="14">
        <f>F201+H201+J201</f>
        <v>166008</v>
      </c>
      <c r="M201" s="8" t="s">
        <v>52</v>
      </c>
      <c r="N201" s="2" t="s">
        <v>83</v>
      </c>
      <c r="O201" s="2" t="s">
        <v>83</v>
      </c>
      <c r="P201" s="2" t="s">
        <v>52</v>
      </c>
      <c r="Q201" s="2" t="s">
        <v>52</v>
      </c>
      <c r="R201" s="2" t="s">
        <v>52</v>
      </c>
      <c r="S201" s="3"/>
      <c r="T201" s="3"/>
      <c r="U201" s="3"/>
      <c r="V201" s="3"/>
      <c r="W201" s="3"/>
      <c r="X201" s="3"/>
      <c r="Y201" s="3"/>
      <c r="Z201" s="3"/>
      <c r="AA201" s="3"/>
      <c r="AB201" s="3"/>
      <c r="AC201" s="3"/>
      <c r="AD201" s="3"/>
      <c r="AE201" s="3"/>
      <c r="AF201" s="3"/>
      <c r="AG201" s="3"/>
      <c r="AH201" s="3"/>
      <c r="AI201" s="3"/>
      <c r="AJ201" s="3"/>
      <c r="AK201" s="3"/>
      <c r="AL201" s="3"/>
      <c r="AM201" s="3"/>
      <c r="AN201" s="3"/>
      <c r="AO201" s="3"/>
      <c r="AP201" s="3"/>
      <c r="AQ201" s="3"/>
      <c r="AR201" s="3"/>
      <c r="AS201" s="3"/>
      <c r="AT201" s="3"/>
      <c r="AU201" s="3"/>
      <c r="AV201" s="2" t="s">
        <v>52</v>
      </c>
      <c r="AW201" s="2" t="s">
        <v>52</v>
      </c>
      <c r="AX201" s="2" t="s">
        <v>52</v>
      </c>
      <c r="AY201" s="2" t="s">
        <v>52</v>
      </c>
      <c r="AZ201" s="2" t="s">
        <v>52</v>
      </c>
    </row>
    <row r="202" spans="1:52" ht="30" customHeight="1" x14ac:dyDescent="0.3">
      <c r="A202" s="9"/>
      <c r="B202" s="9"/>
      <c r="C202" s="9"/>
      <c r="D202" s="9"/>
      <c r="E202" s="13"/>
      <c r="F202" s="14"/>
      <c r="G202" s="13"/>
      <c r="H202" s="14"/>
      <c r="I202" s="13"/>
      <c r="J202" s="14"/>
      <c r="K202" s="13"/>
      <c r="L202" s="14"/>
      <c r="M202" s="9"/>
    </row>
    <row r="203" spans="1:52" ht="30" customHeight="1" x14ac:dyDescent="0.3">
      <c r="A203" s="124" t="s">
        <v>594</v>
      </c>
      <c r="B203" s="124"/>
      <c r="C203" s="124"/>
      <c r="D203" s="124"/>
      <c r="E203" s="125"/>
      <c r="F203" s="126"/>
      <c r="G203" s="125"/>
      <c r="H203" s="126"/>
      <c r="I203" s="125"/>
      <c r="J203" s="126"/>
      <c r="K203" s="125"/>
      <c r="L203" s="126"/>
      <c r="M203" s="124"/>
      <c r="N203" s="1" t="s">
        <v>214</v>
      </c>
    </row>
    <row r="204" spans="1:52" ht="30" customHeight="1" x14ac:dyDescent="0.3">
      <c r="A204" s="8" t="s">
        <v>435</v>
      </c>
      <c r="B204" s="8" t="s">
        <v>436</v>
      </c>
      <c r="C204" s="8" t="s">
        <v>68</v>
      </c>
      <c r="D204" s="9">
        <v>34.145000000000003</v>
      </c>
      <c r="E204" s="13">
        <f>일위대가목록!E58</f>
        <v>1650</v>
      </c>
      <c r="F204" s="14">
        <f>TRUNC(E204*D204,1)</f>
        <v>56339.199999999997</v>
      </c>
      <c r="G204" s="13">
        <f>일위대가목록!F58</f>
        <v>2231</v>
      </c>
      <c r="H204" s="14">
        <f>TRUNC(G204*D204,1)</f>
        <v>76177.399999999994</v>
      </c>
      <c r="I204" s="13">
        <f>일위대가목록!G58</f>
        <v>0</v>
      </c>
      <c r="J204" s="14">
        <f>TRUNC(I204*D204,1)</f>
        <v>0</v>
      </c>
      <c r="K204" s="13">
        <f t="shared" ref="K204:L207" si="36">TRUNC(E204+G204+I204,1)</f>
        <v>3881</v>
      </c>
      <c r="L204" s="14">
        <f t="shared" si="36"/>
        <v>132516.6</v>
      </c>
      <c r="M204" s="8" t="s">
        <v>437</v>
      </c>
      <c r="N204" s="2" t="s">
        <v>214</v>
      </c>
      <c r="O204" s="2" t="s">
        <v>438</v>
      </c>
      <c r="P204" s="2" t="s">
        <v>63</v>
      </c>
      <c r="Q204" s="2" t="s">
        <v>64</v>
      </c>
      <c r="R204" s="2" t="s">
        <v>64</v>
      </c>
      <c r="S204" s="3"/>
      <c r="T204" s="3"/>
      <c r="U204" s="3"/>
      <c r="V204" s="3"/>
      <c r="W204" s="3"/>
      <c r="X204" s="3"/>
      <c r="Y204" s="3"/>
      <c r="Z204" s="3"/>
      <c r="AA204" s="3"/>
      <c r="AB204" s="3"/>
      <c r="AC204" s="3"/>
      <c r="AD204" s="3"/>
      <c r="AE204" s="3"/>
      <c r="AF204" s="3"/>
      <c r="AG204" s="3"/>
      <c r="AH204" s="3"/>
      <c r="AI204" s="3"/>
      <c r="AJ204" s="3"/>
      <c r="AK204" s="3"/>
      <c r="AL204" s="3"/>
      <c r="AM204" s="3"/>
      <c r="AN204" s="3"/>
      <c r="AO204" s="3"/>
      <c r="AP204" s="3"/>
      <c r="AQ204" s="3"/>
      <c r="AR204" s="3"/>
      <c r="AS204" s="3"/>
      <c r="AT204" s="3"/>
      <c r="AU204" s="3"/>
      <c r="AV204" s="2" t="s">
        <v>52</v>
      </c>
      <c r="AW204" s="2" t="s">
        <v>595</v>
      </c>
      <c r="AX204" s="2" t="s">
        <v>52</v>
      </c>
      <c r="AY204" s="2" t="s">
        <v>52</v>
      </c>
      <c r="AZ204" s="2" t="s">
        <v>52</v>
      </c>
    </row>
    <row r="205" spans="1:52" ht="30" customHeight="1" x14ac:dyDescent="0.3">
      <c r="A205" s="8" t="s">
        <v>452</v>
      </c>
      <c r="B205" s="8" t="s">
        <v>453</v>
      </c>
      <c r="C205" s="8" t="s">
        <v>68</v>
      </c>
      <c r="D205" s="9">
        <v>69.221999999999994</v>
      </c>
      <c r="E205" s="13">
        <f>일위대가목록!E64</f>
        <v>4819</v>
      </c>
      <c r="F205" s="14">
        <f>TRUNC(E205*D205,1)</f>
        <v>333580.79999999999</v>
      </c>
      <c r="G205" s="13">
        <f>일위대가목록!F64</f>
        <v>18140</v>
      </c>
      <c r="H205" s="14">
        <f>TRUNC(G205*D205,1)</f>
        <v>1255687</v>
      </c>
      <c r="I205" s="13">
        <f>일위대가목록!G64</f>
        <v>362</v>
      </c>
      <c r="J205" s="14">
        <f>TRUNC(I205*D205,1)</f>
        <v>25058.3</v>
      </c>
      <c r="K205" s="13">
        <f t="shared" si="36"/>
        <v>23321</v>
      </c>
      <c r="L205" s="14">
        <f t="shared" si="36"/>
        <v>1614326.1</v>
      </c>
      <c r="M205" s="8" t="s">
        <v>454</v>
      </c>
      <c r="N205" s="2" t="s">
        <v>214</v>
      </c>
      <c r="O205" s="2" t="s">
        <v>455</v>
      </c>
      <c r="P205" s="2" t="s">
        <v>63</v>
      </c>
      <c r="Q205" s="2" t="s">
        <v>64</v>
      </c>
      <c r="R205" s="2" t="s">
        <v>64</v>
      </c>
      <c r="S205" s="3"/>
      <c r="T205" s="3"/>
      <c r="U205" s="3"/>
      <c r="V205" s="3"/>
      <c r="W205" s="3"/>
      <c r="X205" s="3"/>
      <c r="Y205" s="3"/>
      <c r="Z205" s="3"/>
      <c r="AA205" s="3"/>
      <c r="AB205" s="3"/>
      <c r="AC205" s="3"/>
      <c r="AD205" s="3"/>
      <c r="AE205" s="3"/>
      <c r="AF205" s="3"/>
      <c r="AG205" s="3"/>
      <c r="AH205" s="3"/>
      <c r="AI205" s="3"/>
      <c r="AJ205" s="3"/>
      <c r="AK205" s="3"/>
      <c r="AL205" s="3"/>
      <c r="AM205" s="3"/>
      <c r="AN205" s="3"/>
      <c r="AO205" s="3"/>
      <c r="AP205" s="3"/>
      <c r="AQ205" s="3"/>
      <c r="AR205" s="3"/>
      <c r="AS205" s="3"/>
      <c r="AT205" s="3"/>
      <c r="AU205" s="3"/>
      <c r="AV205" s="2" t="s">
        <v>52</v>
      </c>
      <c r="AW205" s="2" t="s">
        <v>596</v>
      </c>
      <c r="AX205" s="2" t="s">
        <v>52</v>
      </c>
      <c r="AY205" s="2" t="s">
        <v>52</v>
      </c>
      <c r="AZ205" s="2" t="s">
        <v>52</v>
      </c>
    </row>
    <row r="206" spans="1:52" ht="30" customHeight="1" x14ac:dyDescent="0.3">
      <c r="A206" s="8" t="s">
        <v>440</v>
      </c>
      <c r="B206" s="8" t="s">
        <v>441</v>
      </c>
      <c r="C206" s="8" t="s">
        <v>68</v>
      </c>
      <c r="D206" s="9">
        <v>69.221999999999994</v>
      </c>
      <c r="E206" s="13">
        <f>일위대가목록!E59</f>
        <v>4153</v>
      </c>
      <c r="F206" s="14">
        <f>TRUNC(E206*D206,1)</f>
        <v>287478.90000000002</v>
      </c>
      <c r="G206" s="13">
        <f>일위대가목록!F59</f>
        <v>7012</v>
      </c>
      <c r="H206" s="14">
        <f>TRUNC(G206*D206,1)</f>
        <v>485384.6</v>
      </c>
      <c r="I206" s="13">
        <f>일위대가목록!G59</f>
        <v>0</v>
      </c>
      <c r="J206" s="14">
        <f>TRUNC(I206*D206,1)</f>
        <v>0</v>
      </c>
      <c r="K206" s="13">
        <f t="shared" si="36"/>
        <v>11165</v>
      </c>
      <c r="L206" s="14">
        <f t="shared" si="36"/>
        <v>772863.5</v>
      </c>
      <c r="M206" s="8" t="s">
        <v>442</v>
      </c>
      <c r="N206" s="2" t="s">
        <v>214</v>
      </c>
      <c r="O206" s="2" t="s">
        <v>443</v>
      </c>
      <c r="P206" s="2" t="s">
        <v>63</v>
      </c>
      <c r="Q206" s="2" t="s">
        <v>64</v>
      </c>
      <c r="R206" s="2" t="s">
        <v>64</v>
      </c>
      <c r="S206" s="3"/>
      <c r="T206" s="3"/>
      <c r="U206" s="3"/>
      <c r="V206" s="3"/>
      <c r="W206" s="3"/>
      <c r="X206" s="3"/>
      <c r="Y206" s="3"/>
      <c r="Z206" s="3"/>
      <c r="AA206" s="3"/>
      <c r="AB206" s="3"/>
      <c r="AC206" s="3"/>
      <c r="AD206" s="3"/>
      <c r="AE206" s="3"/>
      <c r="AF206" s="3"/>
      <c r="AG206" s="3"/>
      <c r="AH206" s="3"/>
      <c r="AI206" s="3"/>
      <c r="AJ206" s="3"/>
      <c r="AK206" s="3"/>
      <c r="AL206" s="3"/>
      <c r="AM206" s="3"/>
      <c r="AN206" s="3"/>
      <c r="AO206" s="3"/>
      <c r="AP206" s="3"/>
      <c r="AQ206" s="3"/>
      <c r="AR206" s="3"/>
      <c r="AS206" s="3"/>
      <c r="AT206" s="3"/>
      <c r="AU206" s="3"/>
      <c r="AV206" s="2" t="s">
        <v>52</v>
      </c>
      <c r="AW206" s="2" t="s">
        <v>597</v>
      </c>
      <c r="AX206" s="2" t="s">
        <v>52</v>
      </c>
      <c r="AY206" s="2" t="s">
        <v>52</v>
      </c>
      <c r="AZ206" s="2" t="s">
        <v>52</v>
      </c>
    </row>
    <row r="207" spans="1:52" ht="30" customHeight="1" x14ac:dyDescent="0.3">
      <c r="A207" s="8" t="s">
        <v>445</v>
      </c>
      <c r="B207" s="8" t="s">
        <v>446</v>
      </c>
      <c r="C207" s="8" t="s">
        <v>68</v>
      </c>
      <c r="D207" s="9">
        <v>69.221999999999994</v>
      </c>
      <c r="E207" s="13">
        <f>일위대가목록!E60</f>
        <v>1994</v>
      </c>
      <c r="F207" s="14">
        <f>TRUNC(E207*D207,1)</f>
        <v>138028.6</v>
      </c>
      <c r="G207" s="13">
        <f>일위대가목록!F60</f>
        <v>15695</v>
      </c>
      <c r="H207" s="14">
        <f>TRUNC(G207*D207,1)</f>
        <v>1086439.2</v>
      </c>
      <c r="I207" s="13">
        <f>일위대가목록!G60</f>
        <v>0</v>
      </c>
      <c r="J207" s="14">
        <f>TRUNC(I207*D207,1)</f>
        <v>0</v>
      </c>
      <c r="K207" s="13">
        <f t="shared" si="36"/>
        <v>17689</v>
      </c>
      <c r="L207" s="14">
        <f t="shared" si="36"/>
        <v>1224467.8</v>
      </c>
      <c r="M207" s="8" t="s">
        <v>447</v>
      </c>
      <c r="N207" s="2" t="s">
        <v>214</v>
      </c>
      <c r="O207" s="2" t="s">
        <v>448</v>
      </c>
      <c r="P207" s="2" t="s">
        <v>63</v>
      </c>
      <c r="Q207" s="2" t="s">
        <v>64</v>
      </c>
      <c r="R207" s="2" t="s">
        <v>64</v>
      </c>
      <c r="S207" s="3"/>
      <c r="T207" s="3"/>
      <c r="U207" s="3"/>
      <c r="V207" s="3"/>
      <c r="W207" s="3"/>
      <c r="X207" s="3"/>
      <c r="Y207" s="3"/>
      <c r="Z207" s="3"/>
      <c r="AA207" s="3"/>
      <c r="AB207" s="3"/>
      <c r="AC207" s="3"/>
      <c r="AD207" s="3"/>
      <c r="AE207" s="3"/>
      <c r="AF207" s="3"/>
      <c r="AG207" s="3"/>
      <c r="AH207" s="3"/>
      <c r="AI207" s="3"/>
      <c r="AJ207" s="3"/>
      <c r="AK207" s="3"/>
      <c r="AL207" s="3"/>
      <c r="AM207" s="3"/>
      <c r="AN207" s="3"/>
      <c r="AO207" s="3"/>
      <c r="AP207" s="3"/>
      <c r="AQ207" s="3"/>
      <c r="AR207" s="3"/>
      <c r="AS207" s="3"/>
      <c r="AT207" s="3"/>
      <c r="AU207" s="3"/>
      <c r="AV207" s="2" t="s">
        <v>52</v>
      </c>
      <c r="AW207" s="2" t="s">
        <v>598</v>
      </c>
      <c r="AX207" s="2" t="s">
        <v>52</v>
      </c>
      <c r="AY207" s="2" t="s">
        <v>52</v>
      </c>
      <c r="AZ207" s="2" t="s">
        <v>52</v>
      </c>
    </row>
    <row r="208" spans="1:52" ht="30" customHeight="1" x14ac:dyDescent="0.3">
      <c r="A208" s="8" t="s">
        <v>418</v>
      </c>
      <c r="B208" s="8" t="s">
        <v>52</v>
      </c>
      <c r="C208" s="8" t="s">
        <v>52</v>
      </c>
      <c r="D208" s="9"/>
      <c r="E208" s="13"/>
      <c r="F208" s="14">
        <f>TRUNC(SUMIF(N204:N207, N203, F204:F207),0)</f>
        <v>815427</v>
      </c>
      <c r="G208" s="13"/>
      <c r="H208" s="14">
        <f>TRUNC(SUMIF(N204:N207, N203, H204:H207),0)</f>
        <v>2903688</v>
      </c>
      <c r="I208" s="13"/>
      <c r="J208" s="14">
        <f>TRUNC(SUMIF(N204:N207, N203, J204:J207),0)</f>
        <v>25058</v>
      </c>
      <c r="K208" s="13"/>
      <c r="L208" s="14">
        <f>F208+H208+J208</f>
        <v>3744173</v>
      </c>
      <c r="M208" s="8" t="s">
        <v>52</v>
      </c>
      <c r="N208" s="2" t="s">
        <v>83</v>
      </c>
      <c r="O208" s="2" t="s">
        <v>83</v>
      </c>
      <c r="P208" s="2" t="s">
        <v>52</v>
      </c>
      <c r="Q208" s="2" t="s">
        <v>52</v>
      </c>
      <c r="R208" s="2" t="s">
        <v>52</v>
      </c>
      <c r="S208" s="3"/>
      <c r="T208" s="3"/>
      <c r="U208" s="3"/>
      <c r="V208" s="3"/>
      <c r="W208" s="3"/>
      <c r="X208" s="3"/>
      <c r="Y208" s="3"/>
      <c r="Z208" s="3"/>
      <c r="AA208" s="3"/>
      <c r="AB208" s="3"/>
      <c r="AC208" s="3"/>
      <c r="AD208" s="3"/>
      <c r="AE208" s="3"/>
      <c r="AF208" s="3"/>
      <c r="AG208" s="3"/>
      <c r="AH208" s="3"/>
      <c r="AI208" s="3"/>
      <c r="AJ208" s="3"/>
      <c r="AK208" s="3"/>
      <c r="AL208" s="3"/>
      <c r="AM208" s="3"/>
      <c r="AN208" s="3"/>
      <c r="AO208" s="3"/>
      <c r="AP208" s="3"/>
      <c r="AQ208" s="3"/>
      <c r="AR208" s="3"/>
      <c r="AS208" s="3"/>
      <c r="AT208" s="3"/>
      <c r="AU208" s="3"/>
      <c r="AV208" s="2" t="s">
        <v>52</v>
      </c>
      <c r="AW208" s="2" t="s">
        <v>52</v>
      </c>
      <c r="AX208" s="2" t="s">
        <v>52</v>
      </c>
      <c r="AY208" s="2" t="s">
        <v>52</v>
      </c>
      <c r="AZ208" s="2" t="s">
        <v>52</v>
      </c>
    </row>
    <row r="209" spans="1:52" ht="30" customHeight="1" x14ac:dyDescent="0.3">
      <c r="A209" s="9"/>
      <c r="B209" s="9"/>
      <c r="C209" s="9"/>
      <c r="D209" s="9"/>
      <c r="E209" s="13"/>
      <c r="F209" s="14"/>
      <c r="G209" s="13"/>
      <c r="H209" s="14"/>
      <c r="I209" s="13"/>
      <c r="J209" s="14"/>
      <c r="K209" s="13"/>
      <c r="L209" s="14"/>
      <c r="M209" s="9"/>
    </row>
    <row r="210" spans="1:52" ht="30" customHeight="1" x14ac:dyDescent="0.3">
      <c r="A210" s="124" t="s">
        <v>599</v>
      </c>
      <c r="B210" s="124"/>
      <c r="C210" s="124"/>
      <c r="D210" s="124"/>
      <c r="E210" s="125"/>
      <c r="F210" s="126"/>
      <c r="G210" s="125"/>
      <c r="H210" s="126"/>
      <c r="I210" s="125"/>
      <c r="J210" s="126"/>
      <c r="K210" s="125"/>
      <c r="L210" s="126"/>
      <c r="M210" s="124"/>
      <c r="N210" s="1" t="s">
        <v>219</v>
      </c>
    </row>
    <row r="211" spans="1:52" ht="30" customHeight="1" x14ac:dyDescent="0.3">
      <c r="A211" s="8" t="s">
        <v>435</v>
      </c>
      <c r="B211" s="8" t="s">
        <v>436</v>
      </c>
      <c r="C211" s="8" t="s">
        <v>68</v>
      </c>
      <c r="D211" s="9">
        <v>15.984999999999999</v>
      </c>
      <c r="E211" s="13">
        <f>일위대가목록!E58</f>
        <v>1650</v>
      </c>
      <c r="F211" s="14">
        <f>TRUNC(E211*D211,1)</f>
        <v>26375.200000000001</v>
      </c>
      <c r="G211" s="13">
        <f>일위대가목록!F58</f>
        <v>2231</v>
      </c>
      <c r="H211" s="14">
        <f>TRUNC(G211*D211,1)</f>
        <v>35662.5</v>
      </c>
      <c r="I211" s="13">
        <f>일위대가목록!G58</f>
        <v>0</v>
      </c>
      <c r="J211" s="14">
        <f>TRUNC(I211*D211,1)</f>
        <v>0</v>
      </c>
      <c r="K211" s="13">
        <f t="shared" ref="K211:L215" si="37">TRUNC(E211+G211+I211,1)</f>
        <v>3881</v>
      </c>
      <c r="L211" s="14">
        <f t="shared" si="37"/>
        <v>62037.7</v>
      </c>
      <c r="M211" s="8" t="s">
        <v>437</v>
      </c>
      <c r="N211" s="2" t="s">
        <v>219</v>
      </c>
      <c r="O211" s="2" t="s">
        <v>438</v>
      </c>
      <c r="P211" s="2" t="s">
        <v>63</v>
      </c>
      <c r="Q211" s="2" t="s">
        <v>64</v>
      </c>
      <c r="R211" s="2" t="s">
        <v>64</v>
      </c>
      <c r="S211" s="3"/>
      <c r="T211" s="3"/>
      <c r="U211" s="3"/>
      <c r="V211" s="3"/>
      <c r="W211" s="3"/>
      <c r="X211" s="3"/>
      <c r="Y211" s="3"/>
      <c r="Z211" s="3"/>
      <c r="AA211" s="3"/>
      <c r="AB211" s="3"/>
      <c r="AC211" s="3"/>
      <c r="AD211" s="3"/>
      <c r="AE211" s="3"/>
      <c r="AF211" s="3"/>
      <c r="AG211" s="3"/>
      <c r="AH211" s="3"/>
      <c r="AI211" s="3"/>
      <c r="AJ211" s="3"/>
      <c r="AK211" s="3"/>
      <c r="AL211" s="3"/>
      <c r="AM211" s="3"/>
      <c r="AN211" s="3"/>
      <c r="AO211" s="3"/>
      <c r="AP211" s="3"/>
      <c r="AQ211" s="3"/>
      <c r="AR211" s="3"/>
      <c r="AS211" s="3"/>
      <c r="AT211" s="3"/>
      <c r="AU211" s="3"/>
      <c r="AV211" s="2" t="s">
        <v>52</v>
      </c>
      <c r="AW211" s="2" t="s">
        <v>600</v>
      </c>
      <c r="AX211" s="2" t="s">
        <v>52</v>
      </c>
      <c r="AY211" s="2" t="s">
        <v>52</v>
      </c>
      <c r="AZ211" s="2" t="s">
        <v>52</v>
      </c>
    </row>
    <row r="212" spans="1:52" ht="30" customHeight="1" x14ac:dyDescent="0.3">
      <c r="A212" s="8" t="s">
        <v>452</v>
      </c>
      <c r="B212" s="8" t="s">
        <v>463</v>
      </c>
      <c r="C212" s="8" t="s">
        <v>68</v>
      </c>
      <c r="D212" s="9">
        <v>7.98</v>
      </c>
      <c r="E212" s="13">
        <f>일위대가목록!E66</f>
        <v>5838</v>
      </c>
      <c r="F212" s="14">
        <f>TRUNC(E212*D212,1)</f>
        <v>46587.199999999997</v>
      </c>
      <c r="G212" s="13">
        <f>일위대가목록!F66</f>
        <v>18140</v>
      </c>
      <c r="H212" s="14">
        <f>TRUNC(G212*D212,1)</f>
        <v>144757.20000000001</v>
      </c>
      <c r="I212" s="13">
        <f>일위대가목록!G66</f>
        <v>362</v>
      </c>
      <c r="J212" s="14">
        <f>TRUNC(I212*D212,1)</f>
        <v>2888.7</v>
      </c>
      <c r="K212" s="13">
        <f t="shared" si="37"/>
        <v>24340</v>
      </c>
      <c r="L212" s="14">
        <f t="shared" si="37"/>
        <v>194233.1</v>
      </c>
      <c r="M212" s="8" t="s">
        <v>464</v>
      </c>
      <c r="N212" s="2" t="s">
        <v>219</v>
      </c>
      <c r="O212" s="2" t="s">
        <v>465</v>
      </c>
      <c r="P212" s="2" t="s">
        <v>63</v>
      </c>
      <c r="Q212" s="2" t="s">
        <v>64</v>
      </c>
      <c r="R212" s="2" t="s">
        <v>64</v>
      </c>
      <c r="S212" s="3"/>
      <c r="T212" s="3"/>
      <c r="U212" s="3"/>
      <c r="V212" s="3"/>
      <c r="W212" s="3"/>
      <c r="X212" s="3"/>
      <c r="Y212" s="3"/>
      <c r="Z212" s="3"/>
      <c r="AA212" s="3"/>
      <c r="AB212" s="3"/>
      <c r="AC212" s="3"/>
      <c r="AD212" s="3"/>
      <c r="AE212" s="3"/>
      <c r="AF212" s="3"/>
      <c r="AG212" s="3"/>
      <c r="AH212" s="3"/>
      <c r="AI212" s="3"/>
      <c r="AJ212" s="3"/>
      <c r="AK212" s="3"/>
      <c r="AL212" s="3"/>
      <c r="AM212" s="3"/>
      <c r="AN212" s="3"/>
      <c r="AO212" s="3"/>
      <c r="AP212" s="3"/>
      <c r="AQ212" s="3"/>
      <c r="AR212" s="3"/>
      <c r="AS212" s="3"/>
      <c r="AT212" s="3"/>
      <c r="AU212" s="3"/>
      <c r="AV212" s="2" t="s">
        <v>52</v>
      </c>
      <c r="AW212" s="2" t="s">
        <v>601</v>
      </c>
      <c r="AX212" s="2" t="s">
        <v>52</v>
      </c>
      <c r="AY212" s="2" t="s">
        <v>52</v>
      </c>
      <c r="AZ212" s="2" t="s">
        <v>52</v>
      </c>
    </row>
    <row r="213" spans="1:52" ht="30" customHeight="1" x14ac:dyDescent="0.3">
      <c r="A213" s="8" t="s">
        <v>445</v>
      </c>
      <c r="B213" s="8" t="s">
        <v>446</v>
      </c>
      <c r="C213" s="8" t="s">
        <v>68</v>
      </c>
      <c r="D213" s="9">
        <v>7.98</v>
      </c>
      <c r="E213" s="13">
        <f>일위대가목록!E60</f>
        <v>1994</v>
      </c>
      <c r="F213" s="14">
        <f>TRUNC(E213*D213,1)</f>
        <v>15912.1</v>
      </c>
      <c r="G213" s="13">
        <f>일위대가목록!F60</f>
        <v>15695</v>
      </c>
      <c r="H213" s="14">
        <f>TRUNC(G213*D213,1)</f>
        <v>125246.1</v>
      </c>
      <c r="I213" s="13">
        <f>일위대가목록!G60</f>
        <v>0</v>
      </c>
      <c r="J213" s="14">
        <f>TRUNC(I213*D213,1)</f>
        <v>0</v>
      </c>
      <c r="K213" s="13">
        <f t="shared" si="37"/>
        <v>17689</v>
      </c>
      <c r="L213" s="14">
        <f t="shared" si="37"/>
        <v>141158.20000000001</v>
      </c>
      <c r="M213" s="8" t="s">
        <v>447</v>
      </c>
      <c r="N213" s="2" t="s">
        <v>219</v>
      </c>
      <c r="O213" s="2" t="s">
        <v>448</v>
      </c>
      <c r="P213" s="2" t="s">
        <v>63</v>
      </c>
      <c r="Q213" s="2" t="s">
        <v>64</v>
      </c>
      <c r="R213" s="2" t="s">
        <v>64</v>
      </c>
      <c r="S213" s="3"/>
      <c r="T213" s="3"/>
      <c r="U213" s="3"/>
      <c r="V213" s="3"/>
      <c r="W213" s="3"/>
      <c r="X213" s="3"/>
      <c r="Y213" s="3"/>
      <c r="Z213" s="3"/>
      <c r="AA213" s="3"/>
      <c r="AB213" s="3"/>
      <c r="AC213" s="3"/>
      <c r="AD213" s="3"/>
      <c r="AE213" s="3"/>
      <c r="AF213" s="3"/>
      <c r="AG213" s="3"/>
      <c r="AH213" s="3"/>
      <c r="AI213" s="3"/>
      <c r="AJ213" s="3"/>
      <c r="AK213" s="3"/>
      <c r="AL213" s="3"/>
      <c r="AM213" s="3"/>
      <c r="AN213" s="3"/>
      <c r="AO213" s="3"/>
      <c r="AP213" s="3"/>
      <c r="AQ213" s="3"/>
      <c r="AR213" s="3"/>
      <c r="AS213" s="3"/>
      <c r="AT213" s="3"/>
      <c r="AU213" s="3"/>
      <c r="AV213" s="2" t="s">
        <v>52</v>
      </c>
      <c r="AW213" s="2" t="s">
        <v>602</v>
      </c>
      <c r="AX213" s="2" t="s">
        <v>52</v>
      </c>
      <c r="AY213" s="2" t="s">
        <v>52</v>
      </c>
      <c r="AZ213" s="2" t="s">
        <v>52</v>
      </c>
    </row>
    <row r="214" spans="1:52" ht="30" customHeight="1" x14ac:dyDescent="0.3">
      <c r="A214" s="8" t="s">
        <v>440</v>
      </c>
      <c r="B214" s="8" t="s">
        <v>603</v>
      </c>
      <c r="C214" s="8" t="s">
        <v>68</v>
      </c>
      <c r="D214" s="9">
        <v>3.98</v>
      </c>
      <c r="E214" s="13">
        <f>일위대가목록!E71</f>
        <v>11282</v>
      </c>
      <c r="F214" s="14">
        <f>TRUNC(E214*D214,1)</f>
        <v>44902.3</v>
      </c>
      <c r="G214" s="13">
        <f>일위대가목록!F71</f>
        <v>7012</v>
      </c>
      <c r="H214" s="14">
        <f>TRUNC(G214*D214,1)</f>
        <v>27907.7</v>
      </c>
      <c r="I214" s="13">
        <f>일위대가목록!G71</f>
        <v>0</v>
      </c>
      <c r="J214" s="14">
        <f>TRUNC(I214*D214,1)</f>
        <v>0</v>
      </c>
      <c r="K214" s="13">
        <f t="shared" si="37"/>
        <v>18294</v>
      </c>
      <c r="L214" s="14">
        <f t="shared" si="37"/>
        <v>72810</v>
      </c>
      <c r="M214" s="8" t="s">
        <v>604</v>
      </c>
      <c r="N214" s="2" t="s">
        <v>219</v>
      </c>
      <c r="O214" s="2" t="s">
        <v>605</v>
      </c>
      <c r="P214" s="2" t="s">
        <v>63</v>
      </c>
      <c r="Q214" s="2" t="s">
        <v>64</v>
      </c>
      <c r="R214" s="2" t="s">
        <v>64</v>
      </c>
      <c r="S214" s="3"/>
      <c r="T214" s="3"/>
      <c r="U214" s="3"/>
      <c r="V214" s="3"/>
      <c r="W214" s="3"/>
      <c r="X214" s="3"/>
      <c r="Y214" s="3"/>
      <c r="Z214" s="3"/>
      <c r="AA214" s="3"/>
      <c r="AB214" s="3"/>
      <c r="AC214" s="3"/>
      <c r="AD214" s="3"/>
      <c r="AE214" s="3"/>
      <c r="AF214" s="3"/>
      <c r="AG214" s="3"/>
      <c r="AH214" s="3"/>
      <c r="AI214" s="3"/>
      <c r="AJ214" s="3"/>
      <c r="AK214" s="3"/>
      <c r="AL214" s="3"/>
      <c r="AM214" s="3"/>
      <c r="AN214" s="3"/>
      <c r="AO214" s="3"/>
      <c r="AP214" s="3"/>
      <c r="AQ214" s="3"/>
      <c r="AR214" s="3"/>
      <c r="AS214" s="3"/>
      <c r="AT214" s="3"/>
      <c r="AU214" s="3"/>
      <c r="AV214" s="2" t="s">
        <v>52</v>
      </c>
      <c r="AW214" s="2" t="s">
        <v>606</v>
      </c>
      <c r="AX214" s="2" t="s">
        <v>52</v>
      </c>
      <c r="AY214" s="2" t="s">
        <v>52</v>
      </c>
      <c r="AZ214" s="2" t="s">
        <v>52</v>
      </c>
    </row>
    <row r="215" spans="1:52" ht="30" customHeight="1" x14ac:dyDescent="0.3">
      <c r="A215" s="8" t="s">
        <v>607</v>
      </c>
      <c r="B215" s="8" t="s">
        <v>608</v>
      </c>
      <c r="C215" s="8" t="s">
        <v>68</v>
      </c>
      <c r="D215" s="9">
        <v>3.98</v>
      </c>
      <c r="E215" s="13">
        <f>일위대가목록!E72</f>
        <v>11031</v>
      </c>
      <c r="F215" s="14">
        <f>TRUNC(E215*D215,1)</f>
        <v>43903.3</v>
      </c>
      <c r="G215" s="13">
        <f>일위대가목록!F72</f>
        <v>7871</v>
      </c>
      <c r="H215" s="14">
        <f>TRUNC(G215*D215,1)</f>
        <v>31326.5</v>
      </c>
      <c r="I215" s="13">
        <f>일위대가목록!G72</f>
        <v>0</v>
      </c>
      <c r="J215" s="14">
        <f>TRUNC(I215*D215,1)</f>
        <v>0</v>
      </c>
      <c r="K215" s="13">
        <f t="shared" si="37"/>
        <v>18902</v>
      </c>
      <c r="L215" s="14">
        <f t="shared" si="37"/>
        <v>75229.8</v>
      </c>
      <c r="M215" s="8" t="s">
        <v>609</v>
      </c>
      <c r="N215" s="2" t="s">
        <v>219</v>
      </c>
      <c r="O215" s="2" t="s">
        <v>610</v>
      </c>
      <c r="P215" s="2" t="s">
        <v>63</v>
      </c>
      <c r="Q215" s="2" t="s">
        <v>64</v>
      </c>
      <c r="R215" s="2" t="s">
        <v>64</v>
      </c>
      <c r="S215" s="3"/>
      <c r="T215" s="3"/>
      <c r="U215" s="3"/>
      <c r="V215" s="3"/>
      <c r="W215" s="3"/>
      <c r="X215" s="3"/>
      <c r="Y215" s="3"/>
      <c r="Z215" s="3"/>
      <c r="AA215" s="3"/>
      <c r="AB215" s="3"/>
      <c r="AC215" s="3"/>
      <c r="AD215" s="3"/>
      <c r="AE215" s="3"/>
      <c r="AF215" s="3"/>
      <c r="AG215" s="3"/>
      <c r="AH215" s="3"/>
      <c r="AI215" s="3"/>
      <c r="AJ215" s="3"/>
      <c r="AK215" s="3"/>
      <c r="AL215" s="3"/>
      <c r="AM215" s="3"/>
      <c r="AN215" s="3"/>
      <c r="AO215" s="3"/>
      <c r="AP215" s="3"/>
      <c r="AQ215" s="3"/>
      <c r="AR215" s="3"/>
      <c r="AS215" s="3"/>
      <c r="AT215" s="3"/>
      <c r="AU215" s="3"/>
      <c r="AV215" s="2" t="s">
        <v>52</v>
      </c>
      <c r="AW215" s="2" t="s">
        <v>611</v>
      </c>
      <c r="AX215" s="2" t="s">
        <v>52</v>
      </c>
      <c r="AY215" s="2" t="s">
        <v>52</v>
      </c>
      <c r="AZ215" s="2" t="s">
        <v>52</v>
      </c>
    </row>
    <row r="216" spans="1:52" ht="30" customHeight="1" x14ac:dyDescent="0.3">
      <c r="A216" s="8" t="s">
        <v>418</v>
      </c>
      <c r="B216" s="8" t="s">
        <v>52</v>
      </c>
      <c r="C216" s="8" t="s">
        <v>52</v>
      </c>
      <c r="D216" s="9"/>
      <c r="E216" s="13"/>
      <c r="F216" s="14">
        <f>TRUNC(SUMIF(N211:N215, N210, F211:F215),0)</f>
        <v>177680</v>
      </c>
      <c r="G216" s="13"/>
      <c r="H216" s="14">
        <f>TRUNC(SUMIF(N211:N215, N210, H211:H215),0)</f>
        <v>364900</v>
      </c>
      <c r="I216" s="13"/>
      <c r="J216" s="14">
        <f>TRUNC(SUMIF(N211:N215, N210, J211:J215),0)</f>
        <v>2888</v>
      </c>
      <c r="K216" s="13"/>
      <c r="L216" s="14">
        <f>F216+H216+J216</f>
        <v>545468</v>
      </c>
      <c r="M216" s="8" t="s">
        <v>52</v>
      </c>
      <c r="N216" s="2" t="s">
        <v>83</v>
      </c>
      <c r="O216" s="2" t="s">
        <v>83</v>
      </c>
      <c r="P216" s="2" t="s">
        <v>52</v>
      </c>
      <c r="Q216" s="2" t="s">
        <v>52</v>
      </c>
      <c r="R216" s="2" t="s">
        <v>52</v>
      </c>
      <c r="S216" s="3"/>
      <c r="T216" s="3"/>
      <c r="U216" s="3"/>
      <c r="V216" s="3"/>
      <c r="W216" s="3"/>
      <c r="X216" s="3"/>
      <c r="Y216" s="3"/>
      <c r="Z216" s="3"/>
      <c r="AA216" s="3"/>
      <c r="AB216" s="3"/>
      <c r="AC216" s="3"/>
      <c r="AD216" s="3"/>
      <c r="AE216" s="3"/>
      <c r="AF216" s="3"/>
      <c r="AG216" s="3"/>
      <c r="AH216" s="3"/>
      <c r="AI216" s="3"/>
      <c r="AJ216" s="3"/>
      <c r="AK216" s="3"/>
      <c r="AL216" s="3"/>
      <c r="AM216" s="3"/>
      <c r="AN216" s="3"/>
      <c r="AO216" s="3"/>
      <c r="AP216" s="3"/>
      <c r="AQ216" s="3"/>
      <c r="AR216" s="3"/>
      <c r="AS216" s="3"/>
      <c r="AT216" s="3"/>
      <c r="AU216" s="3"/>
      <c r="AV216" s="2" t="s">
        <v>52</v>
      </c>
      <c r="AW216" s="2" t="s">
        <v>52</v>
      </c>
      <c r="AX216" s="2" t="s">
        <v>52</v>
      </c>
      <c r="AY216" s="2" t="s">
        <v>52</v>
      </c>
      <c r="AZ216" s="2" t="s">
        <v>52</v>
      </c>
    </row>
    <row r="217" spans="1:52" ht="30" customHeight="1" x14ac:dyDescent="0.3">
      <c r="A217" s="9"/>
      <c r="B217" s="9"/>
      <c r="C217" s="9"/>
      <c r="D217" s="9"/>
      <c r="E217" s="13"/>
      <c r="F217" s="14"/>
      <c r="G217" s="13"/>
      <c r="H217" s="14"/>
      <c r="I217" s="13"/>
      <c r="J217" s="14"/>
      <c r="K217" s="13"/>
      <c r="L217" s="14"/>
      <c r="M217" s="9"/>
    </row>
    <row r="218" spans="1:52" ht="30" customHeight="1" x14ac:dyDescent="0.3">
      <c r="A218" s="124" t="s">
        <v>612</v>
      </c>
      <c r="B218" s="124"/>
      <c r="C218" s="124"/>
      <c r="D218" s="124"/>
      <c r="E218" s="125"/>
      <c r="F218" s="126"/>
      <c r="G218" s="125"/>
      <c r="H218" s="126"/>
      <c r="I218" s="125"/>
      <c r="J218" s="126"/>
      <c r="K218" s="125"/>
      <c r="L218" s="126"/>
      <c r="M218" s="124"/>
      <c r="N218" s="1" t="s">
        <v>224</v>
      </c>
    </row>
    <row r="219" spans="1:52" ht="30" customHeight="1" x14ac:dyDescent="0.3">
      <c r="A219" s="8" t="s">
        <v>613</v>
      </c>
      <c r="B219" s="8" t="s">
        <v>222</v>
      </c>
      <c r="C219" s="8" t="s">
        <v>88</v>
      </c>
      <c r="D219" s="9">
        <v>1</v>
      </c>
      <c r="E219" s="13">
        <f>단가대비표!O42</f>
        <v>39000</v>
      </c>
      <c r="F219" s="14">
        <f>TRUNC(E219*D219,1)</f>
        <v>39000</v>
      </c>
      <c r="G219" s="13">
        <f>단가대비표!P42</f>
        <v>0</v>
      </c>
      <c r="H219" s="14">
        <f>TRUNC(G219*D219,1)</f>
        <v>0</v>
      </c>
      <c r="I219" s="13">
        <f>단가대비표!V42</f>
        <v>0</v>
      </c>
      <c r="J219" s="14">
        <f>TRUNC(I219*D219,1)</f>
        <v>0</v>
      </c>
      <c r="K219" s="13">
        <f>TRUNC(E219+G219+I219,1)</f>
        <v>39000</v>
      </c>
      <c r="L219" s="14">
        <f>TRUNC(F219+H219+J219,1)</f>
        <v>39000</v>
      </c>
      <c r="M219" s="8" t="s">
        <v>614</v>
      </c>
      <c r="N219" s="2" t="s">
        <v>224</v>
      </c>
      <c r="O219" s="2" t="s">
        <v>615</v>
      </c>
      <c r="P219" s="2" t="s">
        <v>64</v>
      </c>
      <c r="Q219" s="2" t="s">
        <v>64</v>
      </c>
      <c r="R219" s="2" t="s">
        <v>63</v>
      </c>
      <c r="S219" s="3"/>
      <c r="T219" s="3"/>
      <c r="U219" s="3"/>
      <c r="V219" s="3"/>
      <c r="W219" s="3"/>
      <c r="X219" s="3"/>
      <c r="Y219" s="3"/>
      <c r="Z219" s="3"/>
      <c r="AA219" s="3"/>
      <c r="AB219" s="3"/>
      <c r="AC219" s="3"/>
      <c r="AD219" s="3"/>
      <c r="AE219" s="3"/>
      <c r="AF219" s="3"/>
      <c r="AG219" s="3"/>
      <c r="AH219" s="3"/>
      <c r="AI219" s="3"/>
      <c r="AJ219" s="3"/>
      <c r="AK219" s="3"/>
      <c r="AL219" s="3"/>
      <c r="AM219" s="3"/>
      <c r="AN219" s="3"/>
      <c r="AO219" s="3"/>
      <c r="AP219" s="3"/>
      <c r="AQ219" s="3"/>
      <c r="AR219" s="3"/>
      <c r="AS219" s="3"/>
      <c r="AT219" s="3"/>
      <c r="AU219" s="3"/>
      <c r="AV219" s="2" t="s">
        <v>52</v>
      </c>
      <c r="AW219" s="2" t="s">
        <v>616</v>
      </c>
      <c r="AX219" s="2" t="s">
        <v>52</v>
      </c>
      <c r="AY219" s="2" t="s">
        <v>52</v>
      </c>
      <c r="AZ219" s="2" t="s">
        <v>52</v>
      </c>
    </row>
    <row r="220" spans="1:52" ht="30" customHeight="1" x14ac:dyDescent="0.3">
      <c r="A220" s="8" t="s">
        <v>418</v>
      </c>
      <c r="B220" s="8" t="s">
        <v>52</v>
      </c>
      <c r="C220" s="8" t="s">
        <v>52</v>
      </c>
      <c r="D220" s="9"/>
      <c r="E220" s="13"/>
      <c r="F220" s="14">
        <f>TRUNC(SUMIF(N219:N219, N218, F219:F219),0)</f>
        <v>39000</v>
      </c>
      <c r="G220" s="13"/>
      <c r="H220" s="14">
        <f>TRUNC(SUMIF(N219:N219, N218, H219:H219),0)</f>
        <v>0</v>
      </c>
      <c r="I220" s="13"/>
      <c r="J220" s="14">
        <f>TRUNC(SUMIF(N219:N219, N218, J219:J219),0)</f>
        <v>0</v>
      </c>
      <c r="K220" s="13"/>
      <c r="L220" s="14">
        <f>F220+H220+J220</f>
        <v>39000</v>
      </c>
      <c r="M220" s="8" t="s">
        <v>52</v>
      </c>
      <c r="N220" s="2" t="s">
        <v>83</v>
      </c>
      <c r="O220" s="2" t="s">
        <v>83</v>
      </c>
      <c r="P220" s="2" t="s">
        <v>52</v>
      </c>
      <c r="Q220" s="2" t="s">
        <v>52</v>
      </c>
      <c r="R220" s="2" t="s">
        <v>52</v>
      </c>
      <c r="S220" s="3"/>
      <c r="T220" s="3"/>
      <c r="U220" s="3"/>
      <c r="V220" s="3"/>
      <c r="W220" s="3"/>
      <c r="X220" s="3"/>
      <c r="Y220" s="3"/>
      <c r="Z220" s="3"/>
      <c r="AA220" s="3"/>
      <c r="AB220" s="3"/>
      <c r="AC220" s="3"/>
      <c r="AD220" s="3"/>
      <c r="AE220" s="3"/>
      <c r="AF220" s="3"/>
      <c r="AG220" s="3"/>
      <c r="AH220" s="3"/>
      <c r="AI220" s="3"/>
      <c r="AJ220" s="3"/>
      <c r="AK220" s="3"/>
      <c r="AL220" s="3"/>
      <c r="AM220" s="3"/>
      <c r="AN220" s="3"/>
      <c r="AO220" s="3"/>
      <c r="AP220" s="3"/>
      <c r="AQ220" s="3"/>
      <c r="AR220" s="3"/>
      <c r="AS220" s="3"/>
      <c r="AT220" s="3"/>
      <c r="AU220" s="3"/>
      <c r="AV220" s="2" t="s">
        <v>52</v>
      </c>
      <c r="AW220" s="2" t="s">
        <v>52</v>
      </c>
      <c r="AX220" s="2" t="s">
        <v>52</v>
      </c>
      <c r="AY220" s="2" t="s">
        <v>52</v>
      </c>
      <c r="AZ220" s="2" t="s">
        <v>52</v>
      </c>
    </row>
    <row r="221" spans="1:52" ht="30" customHeight="1" x14ac:dyDescent="0.3">
      <c r="A221" s="9"/>
      <c r="B221" s="9"/>
      <c r="C221" s="9"/>
      <c r="D221" s="9"/>
      <c r="E221" s="13"/>
      <c r="F221" s="14"/>
      <c r="G221" s="13"/>
      <c r="H221" s="14"/>
      <c r="I221" s="13"/>
      <c r="J221" s="14"/>
      <c r="K221" s="13"/>
      <c r="L221" s="14"/>
      <c r="M221" s="9"/>
    </row>
    <row r="222" spans="1:52" ht="30" customHeight="1" x14ac:dyDescent="0.3">
      <c r="A222" s="124" t="s">
        <v>617</v>
      </c>
      <c r="B222" s="124"/>
      <c r="C222" s="124"/>
      <c r="D222" s="124"/>
      <c r="E222" s="125"/>
      <c r="F222" s="126"/>
      <c r="G222" s="125"/>
      <c r="H222" s="126"/>
      <c r="I222" s="125"/>
      <c r="J222" s="126"/>
      <c r="K222" s="125"/>
      <c r="L222" s="126"/>
      <c r="M222" s="124"/>
      <c r="N222" s="1" t="s">
        <v>229</v>
      </c>
    </row>
    <row r="223" spans="1:52" ht="30" customHeight="1" x14ac:dyDescent="0.3">
      <c r="A223" s="8" t="s">
        <v>435</v>
      </c>
      <c r="B223" s="8" t="s">
        <v>436</v>
      </c>
      <c r="C223" s="8" t="s">
        <v>68</v>
      </c>
      <c r="D223" s="9">
        <v>54.72</v>
      </c>
      <c r="E223" s="13">
        <f>일위대가목록!E58</f>
        <v>1650</v>
      </c>
      <c r="F223" s="14">
        <f>TRUNC(E223*D223,1)</f>
        <v>90288</v>
      </c>
      <c r="G223" s="13">
        <f>일위대가목록!F58</f>
        <v>2231</v>
      </c>
      <c r="H223" s="14">
        <f>TRUNC(G223*D223,1)</f>
        <v>122080.3</v>
      </c>
      <c r="I223" s="13">
        <f>일위대가목록!G58</f>
        <v>0</v>
      </c>
      <c r="J223" s="14">
        <f>TRUNC(I223*D223,1)</f>
        <v>0</v>
      </c>
      <c r="K223" s="13">
        <f t="shared" ref="K223:L226" si="38">TRUNC(E223+G223+I223,1)</f>
        <v>3881</v>
      </c>
      <c r="L223" s="14">
        <f t="shared" si="38"/>
        <v>212368.3</v>
      </c>
      <c r="M223" s="8" t="s">
        <v>437</v>
      </c>
      <c r="N223" s="2" t="s">
        <v>229</v>
      </c>
      <c r="O223" s="2" t="s">
        <v>438</v>
      </c>
      <c r="P223" s="2" t="s">
        <v>63</v>
      </c>
      <c r="Q223" s="2" t="s">
        <v>64</v>
      </c>
      <c r="R223" s="2" t="s">
        <v>64</v>
      </c>
      <c r="S223" s="3"/>
      <c r="T223" s="3"/>
      <c r="U223" s="3"/>
      <c r="V223" s="3"/>
      <c r="W223" s="3"/>
      <c r="X223" s="3"/>
      <c r="Y223" s="3"/>
      <c r="Z223" s="3"/>
      <c r="AA223" s="3"/>
      <c r="AB223" s="3"/>
      <c r="AC223" s="3"/>
      <c r="AD223" s="3"/>
      <c r="AE223" s="3"/>
      <c r="AF223" s="3"/>
      <c r="AG223" s="3"/>
      <c r="AH223" s="3"/>
      <c r="AI223" s="3"/>
      <c r="AJ223" s="3"/>
      <c r="AK223" s="3"/>
      <c r="AL223" s="3"/>
      <c r="AM223" s="3"/>
      <c r="AN223" s="3"/>
      <c r="AO223" s="3"/>
      <c r="AP223" s="3"/>
      <c r="AQ223" s="3"/>
      <c r="AR223" s="3"/>
      <c r="AS223" s="3"/>
      <c r="AT223" s="3"/>
      <c r="AU223" s="3"/>
      <c r="AV223" s="2" t="s">
        <v>52</v>
      </c>
      <c r="AW223" s="2" t="s">
        <v>618</v>
      </c>
      <c r="AX223" s="2" t="s">
        <v>52</v>
      </c>
      <c r="AY223" s="2" t="s">
        <v>52</v>
      </c>
      <c r="AZ223" s="2" t="s">
        <v>52</v>
      </c>
    </row>
    <row r="224" spans="1:52" ht="30" customHeight="1" x14ac:dyDescent="0.3">
      <c r="A224" s="8" t="s">
        <v>452</v>
      </c>
      <c r="B224" s="8" t="s">
        <v>453</v>
      </c>
      <c r="C224" s="8" t="s">
        <v>68</v>
      </c>
      <c r="D224" s="9">
        <v>16.600000000000001</v>
      </c>
      <c r="E224" s="13">
        <f>일위대가목록!E64</f>
        <v>4819</v>
      </c>
      <c r="F224" s="14">
        <f>TRUNC(E224*D224,1)</f>
        <v>79995.399999999994</v>
      </c>
      <c r="G224" s="13">
        <f>일위대가목록!F64</f>
        <v>18140</v>
      </c>
      <c r="H224" s="14">
        <f>TRUNC(G224*D224,1)</f>
        <v>301124</v>
      </c>
      <c r="I224" s="13">
        <f>일위대가목록!G64</f>
        <v>362</v>
      </c>
      <c r="J224" s="14">
        <f>TRUNC(I224*D224,1)</f>
        <v>6009.2</v>
      </c>
      <c r="K224" s="13">
        <f t="shared" si="38"/>
        <v>23321</v>
      </c>
      <c r="L224" s="14">
        <f t="shared" si="38"/>
        <v>387128.6</v>
      </c>
      <c r="M224" s="8" t="s">
        <v>454</v>
      </c>
      <c r="N224" s="2" t="s">
        <v>229</v>
      </c>
      <c r="O224" s="2" t="s">
        <v>455</v>
      </c>
      <c r="P224" s="2" t="s">
        <v>63</v>
      </c>
      <c r="Q224" s="2" t="s">
        <v>64</v>
      </c>
      <c r="R224" s="2" t="s">
        <v>64</v>
      </c>
      <c r="S224" s="3"/>
      <c r="T224" s="3"/>
      <c r="U224" s="3"/>
      <c r="V224" s="3"/>
      <c r="W224" s="3"/>
      <c r="X224" s="3"/>
      <c r="Y224" s="3"/>
      <c r="Z224" s="3"/>
      <c r="AA224" s="3"/>
      <c r="AB224" s="3"/>
      <c r="AC224" s="3"/>
      <c r="AD224" s="3"/>
      <c r="AE224" s="3"/>
      <c r="AF224" s="3"/>
      <c r="AG224" s="3"/>
      <c r="AH224" s="3"/>
      <c r="AI224" s="3"/>
      <c r="AJ224" s="3"/>
      <c r="AK224" s="3"/>
      <c r="AL224" s="3"/>
      <c r="AM224" s="3"/>
      <c r="AN224" s="3"/>
      <c r="AO224" s="3"/>
      <c r="AP224" s="3"/>
      <c r="AQ224" s="3"/>
      <c r="AR224" s="3"/>
      <c r="AS224" s="3"/>
      <c r="AT224" s="3"/>
      <c r="AU224" s="3"/>
      <c r="AV224" s="2" t="s">
        <v>52</v>
      </c>
      <c r="AW224" s="2" t="s">
        <v>619</v>
      </c>
      <c r="AX224" s="2" t="s">
        <v>52</v>
      </c>
      <c r="AY224" s="2" t="s">
        <v>52</v>
      </c>
      <c r="AZ224" s="2" t="s">
        <v>52</v>
      </c>
    </row>
    <row r="225" spans="1:52" ht="30" customHeight="1" x14ac:dyDescent="0.3">
      <c r="A225" s="8" t="s">
        <v>440</v>
      </c>
      <c r="B225" s="8" t="s">
        <v>441</v>
      </c>
      <c r="C225" s="8" t="s">
        <v>68</v>
      </c>
      <c r="D225" s="9">
        <v>35.44</v>
      </c>
      <c r="E225" s="13">
        <f>일위대가목록!E59</f>
        <v>4153</v>
      </c>
      <c r="F225" s="14">
        <f>TRUNC(E225*D225,1)</f>
        <v>147182.29999999999</v>
      </c>
      <c r="G225" s="13">
        <f>일위대가목록!F59</f>
        <v>7012</v>
      </c>
      <c r="H225" s="14">
        <f>TRUNC(G225*D225,1)</f>
        <v>248505.2</v>
      </c>
      <c r="I225" s="13">
        <f>일위대가목록!G59</f>
        <v>0</v>
      </c>
      <c r="J225" s="14">
        <f>TRUNC(I225*D225,1)</f>
        <v>0</v>
      </c>
      <c r="K225" s="13">
        <f t="shared" si="38"/>
        <v>11165</v>
      </c>
      <c r="L225" s="14">
        <f t="shared" si="38"/>
        <v>395687.5</v>
      </c>
      <c r="M225" s="8" t="s">
        <v>442</v>
      </c>
      <c r="N225" s="2" t="s">
        <v>229</v>
      </c>
      <c r="O225" s="2" t="s">
        <v>443</v>
      </c>
      <c r="P225" s="2" t="s">
        <v>63</v>
      </c>
      <c r="Q225" s="2" t="s">
        <v>64</v>
      </c>
      <c r="R225" s="2" t="s">
        <v>64</v>
      </c>
      <c r="S225" s="3"/>
      <c r="T225" s="3"/>
      <c r="U225" s="3"/>
      <c r="V225" s="3"/>
      <c r="W225" s="3"/>
      <c r="X225" s="3"/>
      <c r="Y225" s="3"/>
      <c r="Z225" s="3"/>
      <c r="AA225" s="3"/>
      <c r="AB225" s="3"/>
      <c r="AC225" s="3"/>
      <c r="AD225" s="3"/>
      <c r="AE225" s="3"/>
      <c r="AF225" s="3"/>
      <c r="AG225" s="3"/>
      <c r="AH225" s="3"/>
      <c r="AI225" s="3"/>
      <c r="AJ225" s="3"/>
      <c r="AK225" s="3"/>
      <c r="AL225" s="3"/>
      <c r="AM225" s="3"/>
      <c r="AN225" s="3"/>
      <c r="AO225" s="3"/>
      <c r="AP225" s="3"/>
      <c r="AQ225" s="3"/>
      <c r="AR225" s="3"/>
      <c r="AS225" s="3"/>
      <c r="AT225" s="3"/>
      <c r="AU225" s="3"/>
      <c r="AV225" s="2" t="s">
        <v>52</v>
      </c>
      <c r="AW225" s="2" t="s">
        <v>620</v>
      </c>
      <c r="AX225" s="2" t="s">
        <v>52</v>
      </c>
      <c r="AY225" s="2" t="s">
        <v>52</v>
      </c>
      <c r="AZ225" s="2" t="s">
        <v>52</v>
      </c>
    </row>
    <row r="226" spans="1:52" ht="30" customHeight="1" x14ac:dyDescent="0.3">
      <c r="A226" s="8" t="s">
        <v>445</v>
      </c>
      <c r="B226" s="8" t="s">
        <v>446</v>
      </c>
      <c r="C226" s="8" t="s">
        <v>68</v>
      </c>
      <c r="D226" s="9">
        <v>35.44</v>
      </c>
      <c r="E226" s="13">
        <f>일위대가목록!E60</f>
        <v>1994</v>
      </c>
      <c r="F226" s="14">
        <f>TRUNC(E226*D226,1)</f>
        <v>70667.3</v>
      </c>
      <c r="G226" s="13">
        <f>일위대가목록!F60</f>
        <v>15695</v>
      </c>
      <c r="H226" s="14">
        <f>TRUNC(G226*D226,1)</f>
        <v>556230.80000000005</v>
      </c>
      <c r="I226" s="13">
        <f>일위대가목록!G60</f>
        <v>0</v>
      </c>
      <c r="J226" s="14">
        <f>TRUNC(I226*D226,1)</f>
        <v>0</v>
      </c>
      <c r="K226" s="13">
        <f t="shared" si="38"/>
        <v>17689</v>
      </c>
      <c r="L226" s="14">
        <f t="shared" si="38"/>
        <v>626898.1</v>
      </c>
      <c r="M226" s="8" t="s">
        <v>447</v>
      </c>
      <c r="N226" s="2" t="s">
        <v>229</v>
      </c>
      <c r="O226" s="2" t="s">
        <v>448</v>
      </c>
      <c r="P226" s="2" t="s">
        <v>63</v>
      </c>
      <c r="Q226" s="2" t="s">
        <v>64</v>
      </c>
      <c r="R226" s="2" t="s">
        <v>64</v>
      </c>
      <c r="S226" s="3"/>
      <c r="T226" s="3"/>
      <c r="U226" s="3"/>
      <c r="V226" s="3"/>
      <c r="W226" s="3"/>
      <c r="X226" s="3"/>
      <c r="Y226" s="3"/>
      <c r="Z226" s="3"/>
      <c r="AA226" s="3"/>
      <c r="AB226" s="3"/>
      <c r="AC226" s="3"/>
      <c r="AD226" s="3"/>
      <c r="AE226" s="3"/>
      <c r="AF226" s="3"/>
      <c r="AG226" s="3"/>
      <c r="AH226" s="3"/>
      <c r="AI226" s="3"/>
      <c r="AJ226" s="3"/>
      <c r="AK226" s="3"/>
      <c r="AL226" s="3"/>
      <c r="AM226" s="3"/>
      <c r="AN226" s="3"/>
      <c r="AO226" s="3"/>
      <c r="AP226" s="3"/>
      <c r="AQ226" s="3"/>
      <c r="AR226" s="3"/>
      <c r="AS226" s="3"/>
      <c r="AT226" s="3"/>
      <c r="AU226" s="3"/>
      <c r="AV226" s="2" t="s">
        <v>52</v>
      </c>
      <c r="AW226" s="2" t="s">
        <v>621</v>
      </c>
      <c r="AX226" s="2" t="s">
        <v>52</v>
      </c>
      <c r="AY226" s="2" t="s">
        <v>52</v>
      </c>
      <c r="AZ226" s="2" t="s">
        <v>52</v>
      </c>
    </row>
    <row r="227" spans="1:52" ht="30" customHeight="1" x14ac:dyDescent="0.3">
      <c r="A227" s="8" t="s">
        <v>418</v>
      </c>
      <c r="B227" s="8" t="s">
        <v>52</v>
      </c>
      <c r="C227" s="8" t="s">
        <v>52</v>
      </c>
      <c r="D227" s="9"/>
      <c r="E227" s="13"/>
      <c r="F227" s="14">
        <f>TRUNC(SUMIF(N223:N226, N222, F223:F226),0)</f>
        <v>388133</v>
      </c>
      <c r="G227" s="13"/>
      <c r="H227" s="14">
        <f>TRUNC(SUMIF(N223:N226, N222, H223:H226),0)</f>
        <v>1227940</v>
      </c>
      <c r="I227" s="13"/>
      <c r="J227" s="14">
        <f>TRUNC(SUMIF(N223:N226, N222, J223:J226),0)</f>
        <v>6009</v>
      </c>
      <c r="K227" s="13"/>
      <c r="L227" s="14">
        <f>F227+H227+J227</f>
        <v>1622082</v>
      </c>
      <c r="M227" s="8" t="s">
        <v>52</v>
      </c>
      <c r="N227" s="2" t="s">
        <v>83</v>
      </c>
      <c r="O227" s="2" t="s">
        <v>83</v>
      </c>
      <c r="P227" s="2" t="s">
        <v>52</v>
      </c>
      <c r="Q227" s="2" t="s">
        <v>52</v>
      </c>
      <c r="R227" s="2" t="s">
        <v>52</v>
      </c>
      <c r="S227" s="3"/>
      <c r="T227" s="3"/>
      <c r="U227" s="3"/>
      <c r="V227" s="3"/>
      <c r="W227" s="3"/>
      <c r="X227" s="3"/>
      <c r="Y227" s="3"/>
      <c r="Z227" s="3"/>
      <c r="AA227" s="3"/>
      <c r="AB227" s="3"/>
      <c r="AC227" s="3"/>
      <c r="AD227" s="3"/>
      <c r="AE227" s="3"/>
      <c r="AF227" s="3"/>
      <c r="AG227" s="3"/>
      <c r="AH227" s="3"/>
      <c r="AI227" s="3"/>
      <c r="AJ227" s="3"/>
      <c r="AK227" s="3"/>
      <c r="AL227" s="3"/>
      <c r="AM227" s="3"/>
      <c r="AN227" s="3"/>
      <c r="AO227" s="3"/>
      <c r="AP227" s="3"/>
      <c r="AQ227" s="3"/>
      <c r="AR227" s="3"/>
      <c r="AS227" s="3"/>
      <c r="AT227" s="3"/>
      <c r="AU227" s="3"/>
      <c r="AV227" s="2" t="s">
        <v>52</v>
      </c>
      <c r="AW227" s="2" t="s">
        <v>52</v>
      </c>
      <c r="AX227" s="2" t="s">
        <v>52</v>
      </c>
      <c r="AY227" s="2" t="s">
        <v>52</v>
      </c>
      <c r="AZ227" s="2" t="s">
        <v>52</v>
      </c>
    </row>
    <row r="228" spans="1:52" ht="30" customHeight="1" x14ac:dyDescent="0.3">
      <c r="A228" s="9"/>
      <c r="B228" s="9"/>
      <c r="C228" s="9"/>
      <c r="D228" s="9"/>
      <c r="E228" s="13"/>
      <c r="F228" s="14"/>
      <c r="G228" s="13"/>
      <c r="H228" s="14"/>
      <c r="I228" s="13"/>
      <c r="J228" s="14"/>
      <c r="K228" s="13"/>
      <c r="L228" s="14"/>
      <c r="M228" s="9"/>
    </row>
    <row r="229" spans="1:52" ht="30" customHeight="1" x14ac:dyDescent="0.3">
      <c r="A229" s="124" t="s">
        <v>622</v>
      </c>
      <c r="B229" s="124"/>
      <c r="C229" s="124"/>
      <c r="D229" s="124"/>
      <c r="E229" s="125"/>
      <c r="F229" s="126"/>
      <c r="G229" s="125"/>
      <c r="H229" s="126"/>
      <c r="I229" s="125"/>
      <c r="J229" s="126"/>
      <c r="K229" s="125"/>
      <c r="L229" s="126"/>
      <c r="M229" s="124"/>
      <c r="N229" s="1" t="s">
        <v>234</v>
      </c>
    </row>
    <row r="230" spans="1:52" ht="30" customHeight="1" x14ac:dyDescent="0.3">
      <c r="A230" s="8" t="s">
        <v>435</v>
      </c>
      <c r="B230" s="8" t="s">
        <v>436</v>
      </c>
      <c r="C230" s="8" t="s">
        <v>68</v>
      </c>
      <c r="D230" s="9">
        <v>7.2</v>
      </c>
      <c r="E230" s="13">
        <f>일위대가목록!E58</f>
        <v>1650</v>
      </c>
      <c r="F230" s="14">
        <f>TRUNC(E230*D230,1)</f>
        <v>11880</v>
      </c>
      <c r="G230" s="13">
        <f>일위대가목록!F58</f>
        <v>2231</v>
      </c>
      <c r="H230" s="14">
        <f>TRUNC(G230*D230,1)</f>
        <v>16063.2</v>
      </c>
      <c r="I230" s="13">
        <f>일위대가목록!G58</f>
        <v>0</v>
      </c>
      <c r="J230" s="14">
        <f>TRUNC(I230*D230,1)</f>
        <v>0</v>
      </c>
      <c r="K230" s="13">
        <f t="shared" ref="K230:L232" si="39">TRUNC(E230+G230+I230,1)</f>
        <v>3881</v>
      </c>
      <c r="L230" s="14">
        <f t="shared" si="39"/>
        <v>27943.200000000001</v>
      </c>
      <c r="M230" s="8" t="s">
        <v>437</v>
      </c>
      <c r="N230" s="2" t="s">
        <v>234</v>
      </c>
      <c r="O230" s="2" t="s">
        <v>438</v>
      </c>
      <c r="P230" s="2" t="s">
        <v>63</v>
      </c>
      <c r="Q230" s="2" t="s">
        <v>64</v>
      </c>
      <c r="R230" s="2" t="s">
        <v>64</v>
      </c>
      <c r="S230" s="3"/>
      <c r="T230" s="3"/>
      <c r="U230" s="3"/>
      <c r="V230" s="3"/>
      <c r="W230" s="3"/>
      <c r="X230" s="3"/>
      <c r="Y230" s="3"/>
      <c r="Z230" s="3"/>
      <c r="AA230" s="3"/>
      <c r="AB230" s="3"/>
      <c r="AC230" s="3"/>
      <c r="AD230" s="3"/>
      <c r="AE230" s="3"/>
      <c r="AF230" s="3"/>
      <c r="AG230" s="3"/>
      <c r="AH230" s="3"/>
      <c r="AI230" s="3"/>
      <c r="AJ230" s="3"/>
      <c r="AK230" s="3"/>
      <c r="AL230" s="3"/>
      <c r="AM230" s="3"/>
      <c r="AN230" s="3"/>
      <c r="AO230" s="3"/>
      <c r="AP230" s="3"/>
      <c r="AQ230" s="3"/>
      <c r="AR230" s="3"/>
      <c r="AS230" s="3"/>
      <c r="AT230" s="3"/>
      <c r="AU230" s="3"/>
      <c r="AV230" s="2" t="s">
        <v>52</v>
      </c>
      <c r="AW230" s="2" t="s">
        <v>623</v>
      </c>
      <c r="AX230" s="2" t="s">
        <v>52</v>
      </c>
      <c r="AY230" s="2" t="s">
        <v>52</v>
      </c>
      <c r="AZ230" s="2" t="s">
        <v>52</v>
      </c>
    </row>
    <row r="231" spans="1:52" ht="30" customHeight="1" x14ac:dyDescent="0.3">
      <c r="A231" s="8" t="s">
        <v>440</v>
      </c>
      <c r="B231" s="8" t="s">
        <v>441</v>
      </c>
      <c r="C231" s="8" t="s">
        <v>68</v>
      </c>
      <c r="D231" s="9">
        <v>7.67</v>
      </c>
      <c r="E231" s="13">
        <f>일위대가목록!E59</f>
        <v>4153</v>
      </c>
      <c r="F231" s="14">
        <f>TRUNC(E231*D231,1)</f>
        <v>31853.5</v>
      </c>
      <c r="G231" s="13">
        <f>일위대가목록!F59</f>
        <v>7012</v>
      </c>
      <c r="H231" s="14">
        <f>TRUNC(G231*D231,1)</f>
        <v>53782</v>
      </c>
      <c r="I231" s="13">
        <f>일위대가목록!G59</f>
        <v>0</v>
      </c>
      <c r="J231" s="14">
        <f>TRUNC(I231*D231,1)</f>
        <v>0</v>
      </c>
      <c r="K231" s="13">
        <f t="shared" si="39"/>
        <v>11165</v>
      </c>
      <c r="L231" s="14">
        <f t="shared" si="39"/>
        <v>85635.5</v>
      </c>
      <c r="M231" s="8" t="s">
        <v>442</v>
      </c>
      <c r="N231" s="2" t="s">
        <v>234</v>
      </c>
      <c r="O231" s="2" t="s">
        <v>443</v>
      </c>
      <c r="P231" s="2" t="s">
        <v>63</v>
      </c>
      <c r="Q231" s="2" t="s">
        <v>64</v>
      </c>
      <c r="R231" s="2" t="s">
        <v>64</v>
      </c>
      <c r="S231" s="3"/>
      <c r="T231" s="3"/>
      <c r="U231" s="3"/>
      <c r="V231" s="3"/>
      <c r="W231" s="3"/>
      <c r="X231" s="3"/>
      <c r="Y231" s="3"/>
      <c r="Z231" s="3"/>
      <c r="AA231" s="3"/>
      <c r="AB231" s="3"/>
      <c r="AC231" s="3"/>
      <c r="AD231" s="3"/>
      <c r="AE231" s="3"/>
      <c r="AF231" s="3"/>
      <c r="AG231" s="3"/>
      <c r="AH231" s="3"/>
      <c r="AI231" s="3"/>
      <c r="AJ231" s="3"/>
      <c r="AK231" s="3"/>
      <c r="AL231" s="3"/>
      <c r="AM231" s="3"/>
      <c r="AN231" s="3"/>
      <c r="AO231" s="3"/>
      <c r="AP231" s="3"/>
      <c r="AQ231" s="3"/>
      <c r="AR231" s="3"/>
      <c r="AS231" s="3"/>
      <c r="AT231" s="3"/>
      <c r="AU231" s="3"/>
      <c r="AV231" s="2" t="s">
        <v>52</v>
      </c>
      <c r="AW231" s="2" t="s">
        <v>624</v>
      </c>
      <c r="AX231" s="2" t="s">
        <v>52</v>
      </c>
      <c r="AY231" s="2" t="s">
        <v>52</v>
      </c>
      <c r="AZ231" s="2" t="s">
        <v>52</v>
      </c>
    </row>
    <row r="232" spans="1:52" ht="30" customHeight="1" x14ac:dyDescent="0.3">
      <c r="A232" s="8" t="s">
        <v>445</v>
      </c>
      <c r="B232" s="8" t="s">
        <v>446</v>
      </c>
      <c r="C232" s="8" t="s">
        <v>68</v>
      </c>
      <c r="D232" s="9">
        <v>7.67</v>
      </c>
      <c r="E232" s="13">
        <f>일위대가목록!E60</f>
        <v>1994</v>
      </c>
      <c r="F232" s="14">
        <f>TRUNC(E232*D232,1)</f>
        <v>15293.9</v>
      </c>
      <c r="G232" s="13">
        <f>일위대가목록!F60</f>
        <v>15695</v>
      </c>
      <c r="H232" s="14">
        <f>TRUNC(G232*D232,1)</f>
        <v>120380.6</v>
      </c>
      <c r="I232" s="13">
        <f>일위대가목록!G60</f>
        <v>0</v>
      </c>
      <c r="J232" s="14">
        <f>TRUNC(I232*D232,1)</f>
        <v>0</v>
      </c>
      <c r="K232" s="13">
        <f t="shared" si="39"/>
        <v>17689</v>
      </c>
      <c r="L232" s="14">
        <f t="shared" si="39"/>
        <v>135674.5</v>
      </c>
      <c r="M232" s="8" t="s">
        <v>447</v>
      </c>
      <c r="N232" s="2" t="s">
        <v>234</v>
      </c>
      <c r="O232" s="2" t="s">
        <v>448</v>
      </c>
      <c r="P232" s="2" t="s">
        <v>63</v>
      </c>
      <c r="Q232" s="2" t="s">
        <v>64</v>
      </c>
      <c r="R232" s="2" t="s">
        <v>64</v>
      </c>
      <c r="S232" s="3"/>
      <c r="T232" s="3"/>
      <c r="U232" s="3"/>
      <c r="V232" s="3"/>
      <c r="W232" s="3"/>
      <c r="X232" s="3"/>
      <c r="Y232" s="3"/>
      <c r="Z232" s="3"/>
      <c r="AA232" s="3"/>
      <c r="AB232" s="3"/>
      <c r="AC232" s="3"/>
      <c r="AD232" s="3"/>
      <c r="AE232" s="3"/>
      <c r="AF232" s="3"/>
      <c r="AG232" s="3"/>
      <c r="AH232" s="3"/>
      <c r="AI232" s="3"/>
      <c r="AJ232" s="3"/>
      <c r="AK232" s="3"/>
      <c r="AL232" s="3"/>
      <c r="AM232" s="3"/>
      <c r="AN232" s="3"/>
      <c r="AO232" s="3"/>
      <c r="AP232" s="3"/>
      <c r="AQ232" s="3"/>
      <c r="AR232" s="3"/>
      <c r="AS232" s="3"/>
      <c r="AT232" s="3"/>
      <c r="AU232" s="3"/>
      <c r="AV232" s="2" t="s">
        <v>52</v>
      </c>
      <c r="AW232" s="2" t="s">
        <v>625</v>
      </c>
      <c r="AX232" s="2" t="s">
        <v>52</v>
      </c>
      <c r="AY232" s="2" t="s">
        <v>52</v>
      </c>
      <c r="AZ232" s="2" t="s">
        <v>52</v>
      </c>
    </row>
    <row r="233" spans="1:52" ht="30" customHeight="1" x14ac:dyDescent="0.3">
      <c r="A233" s="8" t="s">
        <v>418</v>
      </c>
      <c r="B233" s="8" t="s">
        <v>52</v>
      </c>
      <c r="C233" s="8" t="s">
        <v>52</v>
      </c>
      <c r="D233" s="9"/>
      <c r="E233" s="13"/>
      <c r="F233" s="14">
        <f>TRUNC(SUMIF(N230:N232, N229, F230:F232),0)</f>
        <v>59027</v>
      </c>
      <c r="G233" s="13"/>
      <c r="H233" s="14">
        <f>TRUNC(SUMIF(N230:N232, N229, H230:H232),0)</f>
        <v>190225</v>
      </c>
      <c r="I233" s="13"/>
      <c r="J233" s="14">
        <f>TRUNC(SUMIF(N230:N232, N229, J230:J232),0)</f>
        <v>0</v>
      </c>
      <c r="K233" s="13"/>
      <c r="L233" s="14">
        <f>F233+H233+J233</f>
        <v>249252</v>
      </c>
      <c r="M233" s="8" t="s">
        <v>52</v>
      </c>
      <c r="N233" s="2" t="s">
        <v>83</v>
      </c>
      <c r="O233" s="2" t="s">
        <v>83</v>
      </c>
      <c r="P233" s="2" t="s">
        <v>52</v>
      </c>
      <c r="Q233" s="2" t="s">
        <v>52</v>
      </c>
      <c r="R233" s="2" t="s">
        <v>52</v>
      </c>
      <c r="S233" s="3"/>
      <c r="T233" s="3"/>
      <c r="U233" s="3"/>
      <c r="V233" s="3"/>
      <c r="W233" s="3"/>
      <c r="X233" s="3"/>
      <c r="Y233" s="3"/>
      <c r="Z233" s="3"/>
      <c r="AA233" s="3"/>
      <c r="AB233" s="3"/>
      <c r="AC233" s="3"/>
      <c r="AD233" s="3"/>
      <c r="AE233" s="3"/>
      <c r="AF233" s="3"/>
      <c r="AG233" s="3"/>
      <c r="AH233" s="3"/>
      <c r="AI233" s="3"/>
      <c r="AJ233" s="3"/>
      <c r="AK233" s="3"/>
      <c r="AL233" s="3"/>
      <c r="AM233" s="3"/>
      <c r="AN233" s="3"/>
      <c r="AO233" s="3"/>
      <c r="AP233" s="3"/>
      <c r="AQ233" s="3"/>
      <c r="AR233" s="3"/>
      <c r="AS233" s="3"/>
      <c r="AT233" s="3"/>
      <c r="AU233" s="3"/>
      <c r="AV233" s="2" t="s">
        <v>52</v>
      </c>
      <c r="AW233" s="2" t="s">
        <v>52</v>
      </c>
      <c r="AX233" s="2" t="s">
        <v>52</v>
      </c>
      <c r="AY233" s="2" t="s">
        <v>52</v>
      </c>
      <c r="AZ233" s="2" t="s">
        <v>52</v>
      </c>
    </row>
    <row r="234" spans="1:52" ht="30" customHeight="1" x14ac:dyDescent="0.3">
      <c r="A234" s="9"/>
      <c r="B234" s="9"/>
      <c r="C234" s="9"/>
      <c r="D234" s="9"/>
      <c r="E234" s="13"/>
      <c r="F234" s="14"/>
      <c r="G234" s="13"/>
      <c r="H234" s="14"/>
      <c r="I234" s="13"/>
      <c r="J234" s="14"/>
      <c r="K234" s="13"/>
      <c r="L234" s="14"/>
      <c r="M234" s="9"/>
    </row>
    <row r="235" spans="1:52" ht="30" customHeight="1" x14ac:dyDescent="0.3">
      <c r="A235" s="124" t="s">
        <v>626</v>
      </c>
      <c r="B235" s="124"/>
      <c r="C235" s="124"/>
      <c r="D235" s="124"/>
      <c r="E235" s="125"/>
      <c r="F235" s="126"/>
      <c r="G235" s="125"/>
      <c r="H235" s="126"/>
      <c r="I235" s="125"/>
      <c r="J235" s="126"/>
      <c r="K235" s="125"/>
      <c r="L235" s="126"/>
      <c r="M235" s="124"/>
      <c r="N235" s="1" t="s">
        <v>238</v>
      </c>
    </row>
    <row r="236" spans="1:52" ht="30" customHeight="1" x14ac:dyDescent="0.3">
      <c r="A236" s="8" t="s">
        <v>435</v>
      </c>
      <c r="B236" s="8" t="s">
        <v>436</v>
      </c>
      <c r="C236" s="8" t="s">
        <v>68</v>
      </c>
      <c r="D236" s="9">
        <v>4.8</v>
      </c>
      <c r="E236" s="13">
        <f>일위대가목록!E58</f>
        <v>1650</v>
      </c>
      <c r="F236" s="14">
        <f>TRUNC(E236*D236,1)</f>
        <v>7920</v>
      </c>
      <c r="G236" s="13">
        <f>일위대가목록!F58</f>
        <v>2231</v>
      </c>
      <c r="H236" s="14">
        <f>TRUNC(G236*D236,1)</f>
        <v>10708.8</v>
      </c>
      <c r="I236" s="13">
        <f>일위대가목록!G58</f>
        <v>0</v>
      </c>
      <c r="J236" s="14">
        <f>TRUNC(I236*D236,1)</f>
        <v>0</v>
      </c>
      <c r="K236" s="13">
        <f t="shared" ref="K236:L238" si="40">TRUNC(E236+G236+I236,1)</f>
        <v>3881</v>
      </c>
      <c r="L236" s="14">
        <f t="shared" si="40"/>
        <v>18628.8</v>
      </c>
      <c r="M236" s="8" t="s">
        <v>437</v>
      </c>
      <c r="N236" s="2" t="s">
        <v>238</v>
      </c>
      <c r="O236" s="2" t="s">
        <v>438</v>
      </c>
      <c r="P236" s="2" t="s">
        <v>63</v>
      </c>
      <c r="Q236" s="2" t="s">
        <v>64</v>
      </c>
      <c r="R236" s="2" t="s">
        <v>64</v>
      </c>
      <c r="S236" s="3"/>
      <c r="T236" s="3"/>
      <c r="U236" s="3"/>
      <c r="V236" s="3"/>
      <c r="W236" s="3"/>
      <c r="X236" s="3"/>
      <c r="Y236" s="3"/>
      <c r="Z236" s="3"/>
      <c r="AA236" s="3"/>
      <c r="AB236" s="3"/>
      <c r="AC236" s="3"/>
      <c r="AD236" s="3"/>
      <c r="AE236" s="3"/>
      <c r="AF236" s="3"/>
      <c r="AG236" s="3"/>
      <c r="AH236" s="3"/>
      <c r="AI236" s="3"/>
      <c r="AJ236" s="3"/>
      <c r="AK236" s="3"/>
      <c r="AL236" s="3"/>
      <c r="AM236" s="3"/>
      <c r="AN236" s="3"/>
      <c r="AO236" s="3"/>
      <c r="AP236" s="3"/>
      <c r="AQ236" s="3"/>
      <c r="AR236" s="3"/>
      <c r="AS236" s="3"/>
      <c r="AT236" s="3"/>
      <c r="AU236" s="3"/>
      <c r="AV236" s="2" t="s">
        <v>52</v>
      </c>
      <c r="AW236" s="2" t="s">
        <v>627</v>
      </c>
      <c r="AX236" s="2" t="s">
        <v>52</v>
      </c>
      <c r="AY236" s="2" t="s">
        <v>52</v>
      </c>
      <c r="AZ236" s="2" t="s">
        <v>52</v>
      </c>
    </row>
    <row r="237" spans="1:52" ht="30" customHeight="1" x14ac:dyDescent="0.3">
      <c r="A237" s="8" t="s">
        <v>440</v>
      </c>
      <c r="B237" s="8" t="s">
        <v>441</v>
      </c>
      <c r="C237" s="8" t="s">
        <v>68</v>
      </c>
      <c r="D237" s="9">
        <v>5.1689999999999996</v>
      </c>
      <c r="E237" s="13">
        <f>일위대가목록!E59</f>
        <v>4153</v>
      </c>
      <c r="F237" s="14">
        <f>TRUNC(E237*D237,1)</f>
        <v>21466.799999999999</v>
      </c>
      <c r="G237" s="13">
        <f>일위대가목록!F59</f>
        <v>7012</v>
      </c>
      <c r="H237" s="14">
        <f>TRUNC(G237*D237,1)</f>
        <v>36245</v>
      </c>
      <c r="I237" s="13">
        <f>일위대가목록!G59</f>
        <v>0</v>
      </c>
      <c r="J237" s="14">
        <f>TRUNC(I237*D237,1)</f>
        <v>0</v>
      </c>
      <c r="K237" s="13">
        <f t="shared" si="40"/>
        <v>11165</v>
      </c>
      <c r="L237" s="14">
        <f t="shared" si="40"/>
        <v>57711.8</v>
      </c>
      <c r="M237" s="8" t="s">
        <v>442</v>
      </c>
      <c r="N237" s="2" t="s">
        <v>238</v>
      </c>
      <c r="O237" s="2" t="s">
        <v>443</v>
      </c>
      <c r="P237" s="2" t="s">
        <v>63</v>
      </c>
      <c r="Q237" s="2" t="s">
        <v>64</v>
      </c>
      <c r="R237" s="2" t="s">
        <v>64</v>
      </c>
      <c r="S237" s="3"/>
      <c r="T237" s="3"/>
      <c r="U237" s="3"/>
      <c r="V237" s="3"/>
      <c r="W237" s="3"/>
      <c r="X237" s="3"/>
      <c r="Y237" s="3"/>
      <c r="Z237" s="3"/>
      <c r="AA237" s="3"/>
      <c r="AB237" s="3"/>
      <c r="AC237" s="3"/>
      <c r="AD237" s="3"/>
      <c r="AE237" s="3"/>
      <c r="AF237" s="3"/>
      <c r="AG237" s="3"/>
      <c r="AH237" s="3"/>
      <c r="AI237" s="3"/>
      <c r="AJ237" s="3"/>
      <c r="AK237" s="3"/>
      <c r="AL237" s="3"/>
      <c r="AM237" s="3"/>
      <c r="AN237" s="3"/>
      <c r="AO237" s="3"/>
      <c r="AP237" s="3"/>
      <c r="AQ237" s="3"/>
      <c r="AR237" s="3"/>
      <c r="AS237" s="3"/>
      <c r="AT237" s="3"/>
      <c r="AU237" s="3"/>
      <c r="AV237" s="2" t="s">
        <v>52</v>
      </c>
      <c r="AW237" s="2" t="s">
        <v>628</v>
      </c>
      <c r="AX237" s="2" t="s">
        <v>52</v>
      </c>
      <c r="AY237" s="2" t="s">
        <v>52</v>
      </c>
      <c r="AZ237" s="2" t="s">
        <v>52</v>
      </c>
    </row>
    <row r="238" spans="1:52" ht="30" customHeight="1" x14ac:dyDescent="0.3">
      <c r="A238" s="8" t="s">
        <v>445</v>
      </c>
      <c r="B238" s="8" t="s">
        <v>446</v>
      </c>
      <c r="C238" s="8" t="s">
        <v>68</v>
      </c>
      <c r="D238" s="9">
        <v>5.1689999999999996</v>
      </c>
      <c r="E238" s="13">
        <f>일위대가목록!E60</f>
        <v>1994</v>
      </c>
      <c r="F238" s="14">
        <f>TRUNC(E238*D238,1)</f>
        <v>10306.9</v>
      </c>
      <c r="G238" s="13">
        <f>일위대가목록!F60</f>
        <v>15695</v>
      </c>
      <c r="H238" s="14">
        <f>TRUNC(G238*D238,1)</f>
        <v>81127.399999999994</v>
      </c>
      <c r="I238" s="13">
        <f>일위대가목록!G60</f>
        <v>0</v>
      </c>
      <c r="J238" s="14">
        <f>TRUNC(I238*D238,1)</f>
        <v>0</v>
      </c>
      <c r="K238" s="13">
        <f t="shared" si="40"/>
        <v>17689</v>
      </c>
      <c r="L238" s="14">
        <f t="shared" si="40"/>
        <v>91434.3</v>
      </c>
      <c r="M238" s="8" t="s">
        <v>447</v>
      </c>
      <c r="N238" s="2" t="s">
        <v>238</v>
      </c>
      <c r="O238" s="2" t="s">
        <v>448</v>
      </c>
      <c r="P238" s="2" t="s">
        <v>63</v>
      </c>
      <c r="Q238" s="2" t="s">
        <v>64</v>
      </c>
      <c r="R238" s="2" t="s">
        <v>64</v>
      </c>
      <c r="S238" s="3"/>
      <c r="T238" s="3"/>
      <c r="U238" s="3"/>
      <c r="V238" s="3"/>
      <c r="W238" s="3"/>
      <c r="X238" s="3"/>
      <c r="Y238" s="3"/>
      <c r="Z238" s="3"/>
      <c r="AA238" s="3"/>
      <c r="AB238" s="3"/>
      <c r="AC238" s="3"/>
      <c r="AD238" s="3"/>
      <c r="AE238" s="3"/>
      <c r="AF238" s="3"/>
      <c r="AG238" s="3"/>
      <c r="AH238" s="3"/>
      <c r="AI238" s="3"/>
      <c r="AJ238" s="3"/>
      <c r="AK238" s="3"/>
      <c r="AL238" s="3"/>
      <c r="AM238" s="3"/>
      <c r="AN238" s="3"/>
      <c r="AO238" s="3"/>
      <c r="AP238" s="3"/>
      <c r="AQ238" s="3"/>
      <c r="AR238" s="3"/>
      <c r="AS238" s="3"/>
      <c r="AT238" s="3"/>
      <c r="AU238" s="3"/>
      <c r="AV238" s="2" t="s">
        <v>52</v>
      </c>
      <c r="AW238" s="2" t="s">
        <v>629</v>
      </c>
      <c r="AX238" s="2" t="s">
        <v>52</v>
      </c>
      <c r="AY238" s="2" t="s">
        <v>52</v>
      </c>
      <c r="AZ238" s="2" t="s">
        <v>52</v>
      </c>
    </row>
    <row r="239" spans="1:52" ht="30" customHeight="1" x14ac:dyDescent="0.3">
      <c r="A239" s="8" t="s">
        <v>418</v>
      </c>
      <c r="B239" s="8" t="s">
        <v>52</v>
      </c>
      <c r="C239" s="8" t="s">
        <v>52</v>
      </c>
      <c r="D239" s="9"/>
      <c r="E239" s="13"/>
      <c r="F239" s="14">
        <f>TRUNC(SUMIF(N236:N238, N235, F236:F238),0)</f>
        <v>39693</v>
      </c>
      <c r="G239" s="13"/>
      <c r="H239" s="14">
        <f>TRUNC(SUMIF(N236:N238, N235, H236:H238),0)</f>
        <v>128081</v>
      </c>
      <c r="I239" s="13"/>
      <c r="J239" s="14">
        <f>TRUNC(SUMIF(N236:N238, N235, J236:J238),0)</f>
        <v>0</v>
      </c>
      <c r="K239" s="13"/>
      <c r="L239" s="14">
        <f>F239+H239+J239</f>
        <v>167774</v>
      </c>
      <c r="M239" s="8" t="s">
        <v>52</v>
      </c>
      <c r="N239" s="2" t="s">
        <v>83</v>
      </c>
      <c r="O239" s="2" t="s">
        <v>83</v>
      </c>
      <c r="P239" s="2" t="s">
        <v>52</v>
      </c>
      <c r="Q239" s="2" t="s">
        <v>52</v>
      </c>
      <c r="R239" s="2" t="s">
        <v>52</v>
      </c>
      <c r="S239" s="3"/>
      <c r="T239" s="3"/>
      <c r="U239" s="3"/>
      <c r="V239" s="3"/>
      <c r="W239" s="3"/>
      <c r="X239" s="3"/>
      <c r="Y239" s="3"/>
      <c r="Z239" s="3"/>
      <c r="AA239" s="3"/>
      <c r="AB239" s="3"/>
      <c r="AC239" s="3"/>
      <c r="AD239" s="3"/>
      <c r="AE239" s="3"/>
      <c r="AF239" s="3"/>
      <c r="AG239" s="3"/>
      <c r="AH239" s="3"/>
      <c r="AI239" s="3"/>
      <c r="AJ239" s="3"/>
      <c r="AK239" s="3"/>
      <c r="AL239" s="3"/>
      <c r="AM239" s="3"/>
      <c r="AN239" s="3"/>
      <c r="AO239" s="3"/>
      <c r="AP239" s="3"/>
      <c r="AQ239" s="3"/>
      <c r="AR239" s="3"/>
      <c r="AS239" s="3"/>
      <c r="AT239" s="3"/>
      <c r="AU239" s="3"/>
      <c r="AV239" s="2" t="s">
        <v>52</v>
      </c>
      <c r="AW239" s="2" t="s">
        <v>52</v>
      </c>
      <c r="AX239" s="2" t="s">
        <v>52</v>
      </c>
      <c r="AY239" s="2" t="s">
        <v>52</v>
      </c>
      <c r="AZ239" s="2" t="s">
        <v>52</v>
      </c>
    </row>
    <row r="240" spans="1:52" ht="30" customHeight="1" x14ac:dyDescent="0.3">
      <c r="A240" s="9"/>
      <c r="B240" s="9"/>
      <c r="C240" s="9"/>
      <c r="D240" s="9"/>
      <c r="E240" s="13"/>
      <c r="F240" s="14"/>
      <c r="G240" s="13"/>
      <c r="H240" s="14"/>
      <c r="I240" s="13"/>
      <c r="J240" s="14"/>
      <c r="K240" s="13"/>
      <c r="L240" s="14"/>
      <c r="M240" s="9"/>
    </row>
    <row r="241" spans="1:52" ht="30" customHeight="1" x14ac:dyDescent="0.3">
      <c r="A241" s="124" t="s">
        <v>630</v>
      </c>
      <c r="B241" s="124"/>
      <c r="C241" s="124"/>
      <c r="D241" s="124"/>
      <c r="E241" s="125"/>
      <c r="F241" s="126"/>
      <c r="G241" s="125"/>
      <c r="H241" s="126"/>
      <c r="I241" s="125"/>
      <c r="J241" s="126"/>
      <c r="K241" s="125"/>
      <c r="L241" s="126"/>
      <c r="M241" s="124"/>
      <c r="N241" s="1" t="s">
        <v>246</v>
      </c>
    </row>
    <row r="242" spans="1:52" ht="30" customHeight="1" x14ac:dyDescent="0.3">
      <c r="A242" s="8" t="s">
        <v>631</v>
      </c>
      <c r="B242" s="8" t="s">
        <v>632</v>
      </c>
      <c r="C242" s="8" t="s">
        <v>244</v>
      </c>
      <c r="D242" s="9">
        <v>1.05</v>
      </c>
      <c r="E242" s="13">
        <f>단가대비표!O28</f>
        <v>4030</v>
      </c>
      <c r="F242" s="14">
        <f>TRUNC(E242*D242,1)</f>
        <v>4231.5</v>
      </c>
      <c r="G242" s="13">
        <f>단가대비표!P28</f>
        <v>0</v>
      </c>
      <c r="H242" s="14">
        <f>TRUNC(G242*D242,1)</f>
        <v>0</v>
      </c>
      <c r="I242" s="13">
        <f>단가대비표!V28</f>
        <v>0</v>
      </c>
      <c r="J242" s="14">
        <f>TRUNC(I242*D242,1)</f>
        <v>0</v>
      </c>
      <c r="K242" s="13">
        <f t="shared" ref="K242:L244" si="41">TRUNC(E242+G242+I242,1)</f>
        <v>4030</v>
      </c>
      <c r="L242" s="14">
        <f t="shared" si="41"/>
        <v>4231.5</v>
      </c>
      <c r="M242" s="8" t="s">
        <v>633</v>
      </c>
      <c r="N242" s="2" t="s">
        <v>246</v>
      </c>
      <c r="O242" s="2" t="s">
        <v>634</v>
      </c>
      <c r="P242" s="2" t="s">
        <v>64</v>
      </c>
      <c r="Q242" s="2" t="s">
        <v>64</v>
      </c>
      <c r="R242" s="2" t="s">
        <v>63</v>
      </c>
      <c r="S242" s="3"/>
      <c r="T242" s="3"/>
      <c r="U242" s="3"/>
      <c r="V242" s="3"/>
      <c r="W242" s="3"/>
      <c r="X242" s="3"/>
      <c r="Y242" s="3"/>
      <c r="Z242" s="3"/>
      <c r="AA242" s="3"/>
      <c r="AB242" s="3"/>
      <c r="AC242" s="3"/>
      <c r="AD242" s="3"/>
      <c r="AE242" s="3"/>
      <c r="AF242" s="3"/>
      <c r="AG242" s="3"/>
      <c r="AH242" s="3"/>
      <c r="AI242" s="3"/>
      <c r="AJ242" s="3"/>
      <c r="AK242" s="3"/>
      <c r="AL242" s="3"/>
      <c r="AM242" s="3"/>
      <c r="AN242" s="3"/>
      <c r="AO242" s="3"/>
      <c r="AP242" s="3"/>
      <c r="AQ242" s="3"/>
      <c r="AR242" s="3"/>
      <c r="AS242" s="3"/>
      <c r="AT242" s="3"/>
      <c r="AU242" s="3"/>
      <c r="AV242" s="2" t="s">
        <v>52</v>
      </c>
      <c r="AW242" s="2" t="s">
        <v>635</v>
      </c>
      <c r="AX242" s="2" t="s">
        <v>52</v>
      </c>
      <c r="AY242" s="2" t="s">
        <v>52</v>
      </c>
      <c r="AZ242" s="2" t="s">
        <v>52</v>
      </c>
    </row>
    <row r="243" spans="1:52" ht="30" customHeight="1" x14ac:dyDescent="0.3">
      <c r="A243" s="8" t="s">
        <v>636</v>
      </c>
      <c r="B243" s="8" t="s">
        <v>637</v>
      </c>
      <c r="C243" s="8" t="s">
        <v>638</v>
      </c>
      <c r="D243" s="9">
        <v>2.88</v>
      </c>
      <c r="E243" s="13">
        <f>일위대가목록!E74</f>
        <v>36</v>
      </c>
      <c r="F243" s="14">
        <f>TRUNC(E243*D243,1)</f>
        <v>103.6</v>
      </c>
      <c r="G243" s="13">
        <f>일위대가목록!F74</f>
        <v>1216</v>
      </c>
      <c r="H243" s="14">
        <f>TRUNC(G243*D243,1)</f>
        <v>3502</v>
      </c>
      <c r="I243" s="13">
        <f>일위대가목록!G74</f>
        <v>60</v>
      </c>
      <c r="J243" s="14">
        <f>TRUNC(I243*D243,1)</f>
        <v>172.8</v>
      </c>
      <c r="K243" s="13">
        <f t="shared" si="41"/>
        <v>1312</v>
      </c>
      <c r="L243" s="14">
        <f t="shared" si="41"/>
        <v>3778.4</v>
      </c>
      <c r="M243" s="8" t="s">
        <v>639</v>
      </c>
      <c r="N243" s="2" t="s">
        <v>246</v>
      </c>
      <c r="O243" s="2" t="s">
        <v>640</v>
      </c>
      <c r="P243" s="2" t="s">
        <v>63</v>
      </c>
      <c r="Q243" s="2" t="s">
        <v>64</v>
      </c>
      <c r="R243" s="2" t="s">
        <v>64</v>
      </c>
      <c r="S243" s="3"/>
      <c r="T243" s="3"/>
      <c r="U243" s="3"/>
      <c r="V243" s="3"/>
      <c r="W243" s="3"/>
      <c r="X243" s="3"/>
      <c r="Y243" s="3"/>
      <c r="Z243" s="3"/>
      <c r="AA243" s="3"/>
      <c r="AB243" s="3"/>
      <c r="AC243" s="3"/>
      <c r="AD243" s="3"/>
      <c r="AE243" s="3"/>
      <c r="AF243" s="3"/>
      <c r="AG243" s="3"/>
      <c r="AH243" s="3"/>
      <c r="AI243" s="3"/>
      <c r="AJ243" s="3"/>
      <c r="AK243" s="3"/>
      <c r="AL243" s="3"/>
      <c r="AM243" s="3"/>
      <c r="AN243" s="3"/>
      <c r="AO243" s="3"/>
      <c r="AP243" s="3"/>
      <c r="AQ243" s="3"/>
      <c r="AR243" s="3"/>
      <c r="AS243" s="3"/>
      <c r="AT243" s="3"/>
      <c r="AU243" s="3"/>
      <c r="AV243" s="2" t="s">
        <v>52</v>
      </c>
      <c r="AW243" s="2" t="s">
        <v>641</v>
      </c>
      <c r="AX243" s="2" t="s">
        <v>52</v>
      </c>
      <c r="AY243" s="2" t="s">
        <v>52</v>
      </c>
      <c r="AZ243" s="2" t="s">
        <v>52</v>
      </c>
    </row>
    <row r="244" spans="1:52" ht="30" customHeight="1" x14ac:dyDescent="0.3">
      <c r="A244" s="8" t="s">
        <v>642</v>
      </c>
      <c r="B244" s="8" t="s">
        <v>643</v>
      </c>
      <c r="C244" s="8" t="s">
        <v>638</v>
      </c>
      <c r="D244" s="9">
        <v>-0.1</v>
      </c>
      <c r="E244" s="13">
        <f>단가대비표!O7</f>
        <v>285</v>
      </c>
      <c r="F244" s="14">
        <f>TRUNC(E244*D244,1)</f>
        <v>-28.5</v>
      </c>
      <c r="G244" s="13">
        <f>단가대비표!P7</f>
        <v>0</v>
      </c>
      <c r="H244" s="14">
        <f>TRUNC(G244*D244,1)</f>
        <v>0</v>
      </c>
      <c r="I244" s="13">
        <f>단가대비표!V7</f>
        <v>0</v>
      </c>
      <c r="J244" s="14">
        <f>TRUNC(I244*D244,1)</f>
        <v>0</v>
      </c>
      <c r="K244" s="13">
        <f t="shared" si="41"/>
        <v>285</v>
      </c>
      <c r="L244" s="14">
        <f t="shared" si="41"/>
        <v>-28.5</v>
      </c>
      <c r="M244" s="8" t="s">
        <v>644</v>
      </c>
      <c r="N244" s="2" t="s">
        <v>246</v>
      </c>
      <c r="O244" s="2" t="s">
        <v>645</v>
      </c>
      <c r="P244" s="2" t="s">
        <v>64</v>
      </c>
      <c r="Q244" s="2" t="s">
        <v>64</v>
      </c>
      <c r="R244" s="2" t="s">
        <v>63</v>
      </c>
      <c r="S244" s="3"/>
      <c r="T244" s="3"/>
      <c r="U244" s="3"/>
      <c r="V244" s="3"/>
      <c r="W244" s="3"/>
      <c r="X244" s="3"/>
      <c r="Y244" s="3"/>
      <c r="Z244" s="3"/>
      <c r="AA244" s="3"/>
      <c r="AB244" s="3"/>
      <c r="AC244" s="3"/>
      <c r="AD244" s="3"/>
      <c r="AE244" s="3"/>
      <c r="AF244" s="3"/>
      <c r="AG244" s="3"/>
      <c r="AH244" s="3"/>
      <c r="AI244" s="3"/>
      <c r="AJ244" s="3"/>
      <c r="AK244" s="3"/>
      <c r="AL244" s="3"/>
      <c r="AM244" s="3"/>
      <c r="AN244" s="3"/>
      <c r="AO244" s="3"/>
      <c r="AP244" s="3"/>
      <c r="AQ244" s="3"/>
      <c r="AR244" s="3"/>
      <c r="AS244" s="3"/>
      <c r="AT244" s="3"/>
      <c r="AU244" s="3"/>
      <c r="AV244" s="2" t="s">
        <v>52</v>
      </c>
      <c r="AW244" s="2" t="s">
        <v>646</v>
      </c>
      <c r="AX244" s="2" t="s">
        <v>52</v>
      </c>
      <c r="AY244" s="2" t="s">
        <v>52</v>
      </c>
      <c r="AZ244" s="2" t="s">
        <v>52</v>
      </c>
    </row>
    <row r="245" spans="1:52" ht="30" customHeight="1" x14ac:dyDescent="0.3">
      <c r="A245" s="8" t="s">
        <v>418</v>
      </c>
      <c r="B245" s="8" t="s">
        <v>52</v>
      </c>
      <c r="C245" s="8" t="s">
        <v>52</v>
      </c>
      <c r="D245" s="9"/>
      <c r="E245" s="13"/>
      <c r="F245" s="14">
        <f>TRUNC(SUMIF(N242:N244, N241, F242:F244),0)</f>
        <v>4306</v>
      </c>
      <c r="G245" s="13"/>
      <c r="H245" s="14">
        <f>TRUNC(SUMIF(N242:N244, N241, H242:H244),0)</f>
        <v>3502</v>
      </c>
      <c r="I245" s="13"/>
      <c r="J245" s="14">
        <f>TRUNC(SUMIF(N242:N244, N241, J242:J244),0)</f>
        <v>172</v>
      </c>
      <c r="K245" s="13"/>
      <c r="L245" s="14">
        <f>F245+H245+J245</f>
        <v>7980</v>
      </c>
      <c r="M245" s="8" t="s">
        <v>52</v>
      </c>
      <c r="N245" s="2" t="s">
        <v>83</v>
      </c>
      <c r="O245" s="2" t="s">
        <v>83</v>
      </c>
      <c r="P245" s="2" t="s">
        <v>52</v>
      </c>
      <c r="Q245" s="2" t="s">
        <v>52</v>
      </c>
      <c r="R245" s="2" t="s">
        <v>52</v>
      </c>
      <c r="S245" s="3"/>
      <c r="T245" s="3"/>
      <c r="U245" s="3"/>
      <c r="V245" s="3"/>
      <c r="W245" s="3"/>
      <c r="X245" s="3"/>
      <c r="Y245" s="3"/>
      <c r="Z245" s="3"/>
      <c r="AA245" s="3"/>
      <c r="AB245" s="3"/>
      <c r="AC245" s="3"/>
      <c r="AD245" s="3"/>
      <c r="AE245" s="3"/>
      <c r="AF245" s="3"/>
      <c r="AG245" s="3"/>
      <c r="AH245" s="3"/>
      <c r="AI245" s="3"/>
      <c r="AJ245" s="3"/>
      <c r="AK245" s="3"/>
      <c r="AL245" s="3"/>
      <c r="AM245" s="3"/>
      <c r="AN245" s="3"/>
      <c r="AO245" s="3"/>
      <c r="AP245" s="3"/>
      <c r="AQ245" s="3"/>
      <c r="AR245" s="3"/>
      <c r="AS245" s="3"/>
      <c r="AT245" s="3"/>
      <c r="AU245" s="3"/>
      <c r="AV245" s="2" t="s">
        <v>52</v>
      </c>
      <c r="AW245" s="2" t="s">
        <v>52</v>
      </c>
      <c r="AX245" s="2" t="s">
        <v>52</v>
      </c>
      <c r="AY245" s="2" t="s">
        <v>52</v>
      </c>
      <c r="AZ245" s="2" t="s">
        <v>52</v>
      </c>
    </row>
    <row r="246" spans="1:52" ht="30" customHeight="1" x14ac:dyDescent="0.3">
      <c r="A246" s="9"/>
      <c r="B246" s="9"/>
      <c r="C246" s="9"/>
      <c r="D246" s="9"/>
      <c r="E246" s="13"/>
      <c r="F246" s="14"/>
      <c r="G246" s="13"/>
      <c r="H246" s="14"/>
      <c r="I246" s="13"/>
      <c r="J246" s="14"/>
      <c r="K246" s="13"/>
      <c r="L246" s="14"/>
      <c r="M246" s="9"/>
    </row>
    <row r="247" spans="1:52" ht="30" customHeight="1" x14ac:dyDescent="0.3">
      <c r="A247" s="124" t="s">
        <v>647</v>
      </c>
      <c r="B247" s="124"/>
      <c r="C247" s="124"/>
      <c r="D247" s="124"/>
      <c r="E247" s="125"/>
      <c r="F247" s="126"/>
      <c r="G247" s="125"/>
      <c r="H247" s="126"/>
      <c r="I247" s="125"/>
      <c r="J247" s="126"/>
      <c r="K247" s="125"/>
      <c r="L247" s="126"/>
      <c r="M247" s="124"/>
      <c r="N247" s="1" t="s">
        <v>253</v>
      </c>
    </row>
    <row r="248" spans="1:52" ht="30" customHeight="1" x14ac:dyDescent="0.3">
      <c r="A248" s="8" t="s">
        <v>421</v>
      </c>
      <c r="B248" s="8" t="s">
        <v>422</v>
      </c>
      <c r="C248" s="8" t="s">
        <v>423</v>
      </c>
      <c r="D248" s="9">
        <v>7.0000000000000001E-3</v>
      </c>
      <c r="E248" s="13">
        <f>단가대비표!O33</f>
        <v>0</v>
      </c>
      <c r="F248" s="14">
        <f>TRUNC(E248*D248,1)</f>
        <v>0</v>
      </c>
      <c r="G248" s="13">
        <f>단가대비표!P33</f>
        <v>167081</v>
      </c>
      <c r="H248" s="14">
        <f>TRUNC(G248*D248,1)</f>
        <v>1169.5</v>
      </c>
      <c r="I248" s="13">
        <f>단가대비표!V33</f>
        <v>0</v>
      </c>
      <c r="J248" s="14">
        <f>TRUNC(I248*D248,1)</f>
        <v>0</v>
      </c>
      <c r="K248" s="13">
        <f>TRUNC(E248+G248+I248,1)</f>
        <v>167081</v>
      </c>
      <c r="L248" s="14">
        <f>TRUNC(F248+H248+J248,1)</f>
        <v>1169.5</v>
      </c>
      <c r="M248" s="8" t="s">
        <v>424</v>
      </c>
      <c r="N248" s="2" t="s">
        <v>253</v>
      </c>
      <c r="O248" s="2" t="s">
        <v>425</v>
      </c>
      <c r="P248" s="2" t="s">
        <v>64</v>
      </c>
      <c r="Q248" s="2" t="s">
        <v>64</v>
      </c>
      <c r="R248" s="2" t="s">
        <v>63</v>
      </c>
      <c r="S248" s="3"/>
      <c r="T248" s="3"/>
      <c r="U248" s="3"/>
      <c r="V248" s="3"/>
      <c r="W248" s="3"/>
      <c r="X248" s="3"/>
      <c r="Y248" s="3"/>
      <c r="Z248" s="3"/>
      <c r="AA248" s="3"/>
      <c r="AB248" s="3"/>
      <c r="AC248" s="3"/>
      <c r="AD248" s="3"/>
      <c r="AE248" s="3"/>
      <c r="AF248" s="3"/>
      <c r="AG248" s="3"/>
      <c r="AH248" s="3"/>
      <c r="AI248" s="3"/>
      <c r="AJ248" s="3"/>
      <c r="AK248" s="3"/>
      <c r="AL248" s="3"/>
      <c r="AM248" s="3"/>
      <c r="AN248" s="3"/>
      <c r="AO248" s="3"/>
      <c r="AP248" s="3"/>
      <c r="AQ248" s="3"/>
      <c r="AR248" s="3"/>
      <c r="AS248" s="3"/>
      <c r="AT248" s="3"/>
      <c r="AU248" s="3"/>
      <c r="AV248" s="2" t="s">
        <v>52</v>
      </c>
      <c r="AW248" s="2" t="s">
        <v>648</v>
      </c>
      <c r="AX248" s="2" t="s">
        <v>52</v>
      </c>
      <c r="AY248" s="2" t="s">
        <v>52</v>
      </c>
      <c r="AZ248" s="2" t="s">
        <v>52</v>
      </c>
    </row>
    <row r="249" spans="1:52" ht="30" customHeight="1" x14ac:dyDescent="0.3">
      <c r="A249" s="8" t="s">
        <v>418</v>
      </c>
      <c r="B249" s="8" t="s">
        <v>52</v>
      </c>
      <c r="C249" s="8" t="s">
        <v>52</v>
      </c>
      <c r="D249" s="9"/>
      <c r="E249" s="13"/>
      <c r="F249" s="14">
        <f>TRUNC(SUMIF(N248:N248, N247, F248:F248),0)</f>
        <v>0</v>
      </c>
      <c r="G249" s="13"/>
      <c r="H249" s="14">
        <f>TRUNC(SUMIF(N248:N248, N247, H248:H248),0)</f>
        <v>1169</v>
      </c>
      <c r="I249" s="13"/>
      <c r="J249" s="14">
        <f>TRUNC(SUMIF(N248:N248, N247, J248:J248),0)</f>
        <v>0</v>
      </c>
      <c r="K249" s="13"/>
      <c r="L249" s="14">
        <f>F249+H249+J249</f>
        <v>1169</v>
      </c>
      <c r="M249" s="8" t="s">
        <v>52</v>
      </c>
      <c r="N249" s="2" t="s">
        <v>83</v>
      </c>
      <c r="O249" s="2" t="s">
        <v>83</v>
      </c>
      <c r="P249" s="2" t="s">
        <v>52</v>
      </c>
      <c r="Q249" s="2" t="s">
        <v>52</v>
      </c>
      <c r="R249" s="2" t="s">
        <v>52</v>
      </c>
      <c r="S249" s="3"/>
      <c r="T249" s="3"/>
      <c r="U249" s="3"/>
      <c r="V249" s="3"/>
      <c r="W249" s="3"/>
      <c r="X249" s="3"/>
      <c r="Y249" s="3"/>
      <c r="Z249" s="3"/>
      <c r="AA249" s="3"/>
      <c r="AB249" s="3"/>
      <c r="AC249" s="3"/>
      <c r="AD249" s="3"/>
      <c r="AE249" s="3"/>
      <c r="AF249" s="3"/>
      <c r="AG249" s="3"/>
      <c r="AH249" s="3"/>
      <c r="AI249" s="3"/>
      <c r="AJ249" s="3"/>
      <c r="AK249" s="3"/>
      <c r="AL249" s="3"/>
      <c r="AM249" s="3"/>
      <c r="AN249" s="3"/>
      <c r="AO249" s="3"/>
      <c r="AP249" s="3"/>
      <c r="AQ249" s="3"/>
      <c r="AR249" s="3"/>
      <c r="AS249" s="3"/>
      <c r="AT249" s="3"/>
      <c r="AU249" s="3"/>
      <c r="AV249" s="2" t="s">
        <v>52</v>
      </c>
      <c r="AW249" s="2" t="s">
        <v>52</v>
      </c>
      <c r="AX249" s="2" t="s">
        <v>52</v>
      </c>
      <c r="AY249" s="2" t="s">
        <v>52</v>
      </c>
      <c r="AZ249" s="2" t="s">
        <v>52</v>
      </c>
    </row>
    <row r="250" spans="1:52" ht="30" customHeight="1" x14ac:dyDescent="0.3">
      <c r="A250" s="9"/>
      <c r="B250" s="9"/>
      <c r="C250" s="9"/>
      <c r="D250" s="9"/>
      <c r="E250" s="13"/>
      <c r="F250" s="14"/>
      <c r="G250" s="13"/>
      <c r="H250" s="14"/>
      <c r="I250" s="13"/>
      <c r="J250" s="14"/>
      <c r="K250" s="13"/>
      <c r="L250" s="14"/>
      <c r="M250" s="9"/>
    </row>
    <row r="251" spans="1:52" ht="30" customHeight="1" x14ac:dyDescent="0.3">
      <c r="A251" s="124" t="s">
        <v>649</v>
      </c>
      <c r="B251" s="124"/>
      <c r="C251" s="124"/>
      <c r="D251" s="124"/>
      <c r="E251" s="125"/>
      <c r="F251" s="126"/>
      <c r="G251" s="125"/>
      <c r="H251" s="126"/>
      <c r="I251" s="125"/>
      <c r="J251" s="126"/>
      <c r="K251" s="125"/>
      <c r="L251" s="126"/>
      <c r="M251" s="124"/>
      <c r="N251" s="1" t="s">
        <v>260</v>
      </c>
    </row>
    <row r="252" spans="1:52" ht="30" customHeight="1" x14ac:dyDescent="0.3">
      <c r="A252" s="8" t="s">
        <v>650</v>
      </c>
      <c r="B252" s="8" t="s">
        <v>651</v>
      </c>
      <c r="C252" s="8" t="s">
        <v>68</v>
      </c>
      <c r="D252" s="9">
        <v>1</v>
      </c>
      <c r="E252" s="13">
        <f>일위대가목록!E62</f>
        <v>2011</v>
      </c>
      <c r="F252" s="14">
        <f>TRUNC(E252*D252,1)</f>
        <v>2011</v>
      </c>
      <c r="G252" s="13">
        <f>일위대가목록!F62</f>
        <v>0</v>
      </c>
      <c r="H252" s="14">
        <f>TRUNC(G252*D252,1)</f>
        <v>0</v>
      </c>
      <c r="I252" s="13">
        <f>일위대가목록!G62</f>
        <v>0</v>
      </c>
      <c r="J252" s="14">
        <f>TRUNC(I252*D252,1)</f>
        <v>0</v>
      </c>
      <c r="K252" s="13">
        <f>TRUNC(E252+G252+I252,1)</f>
        <v>2011</v>
      </c>
      <c r="L252" s="14">
        <f>TRUNC(F252+H252+J252,1)</f>
        <v>2011</v>
      </c>
      <c r="M252" s="8" t="s">
        <v>652</v>
      </c>
      <c r="N252" s="2" t="s">
        <v>52</v>
      </c>
      <c r="O252" s="2" t="s">
        <v>653</v>
      </c>
      <c r="P252" s="2" t="s">
        <v>63</v>
      </c>
      <c r="Q252" s="2" t="s">
        <v>64</v>
      </c>
      <c r="R252" s="2" t="s">
        <v>64</v>
      </c>
      <c r="S252" s="3"/>
      <c r="T252" s="3"/>
      <c r="U252" s="3"/>
      <c r="V252" s="3"/>
      <c r="W252" s="3"/>
      <c r="X252" s="3"/>
      <c r="Y252" s="3"/>
      <c r="Z252" s="3"/>
      <c r="AA252" s="3"/>
      <c r="AB252" s="3"/>
      <c r="AC252" s="3"/>
      <c r="AD252" s="3"/>
      <c r="AE252" s="3"/>
      <c r="AF252" s="3"/>
      <c r="AG252" s="3"/>
      <c r="AH252" s="3"/>
      <c r="AI252" s="3"/>
      <c r="AJ252" s="3"/>
      <c r="AK252" s="3"/>
      <c r="AL252" s="3"/>
      <c r="AM252" s="3"/>
      <c r="AN252" s="3"/>
      <c r="AO252" s="3"/>
      <c r="AP252" s="3"/>
      <c r="AQ252" s="3"/>
      <c r="AR252" s="3"/>
      <c r="AS252" s="3"/>
      <c r="AT252" s="3"/>
      <c r="AU252" s="3"/>
      <c r="AV252" s="2" t="s">
        <v>52</v>
      </c>
      <c r="AW252" s="2" t="s">
        <v>654</v>
      </c>
      <c r="AX252" s="2" t="s">
        <v>52</v>
      </c>
      <c r="AY252" s="2" t="s">
        <v>655</v>
      </c>
      <c r="AZ252" s="2" t="s">
        <v>52</v>
      </c>
    </row>
    <row r="253" spans="1:52" ht="30" customHeight="1" x14ac:dyDescent="0.3">
      <c r="A253" s="8" t="s">
        <v>656</v>
      </c>
      <c r="B253" s="8" t="s">
        <v>657</v>
      </c>
      <c r="C253" s="8" t="s">
        <v>68</v>
      </c>
      <c r="D253" s="9">
        <v>1</v>
      </c>
      <c r="E253" s="13">
        <f>일위대가목록!E63</f>
        <v>136</v>
      </c>
      <c r="F253" s="14">
        <f>TRUNC(E253*D253,1)</f>
        <v>136</v>
      </c>
      <c r="G253" s="13">
        <f>일위대가목록!F63</f>
        <v>6832</v>
      </c>
      <c r="H253" s="14">
        <f>TRUNC(G253*D253,1)</f>
        <v>6832</v>
      </c>
      <c r="I253" s="13">
        <f>일위대가목록!G63</f>
        <v>0</v>
      </c>
      <c r="J253" s="14">
        <f>TRUNC(I253*D253,1)</f>
        <v>0</v>
      </c>
      <c r="K253" s="13">
        <f>TRUNC(E253+G253+I253,1)</f>
        <v>6968</v>
      </c>
      <c r="L253" s="14">
        <f>TRUNC(F253+H253+J253,1)</f>
        <v>6968</v>
      </c>
      <c r="M253" s="8" t="s">
        <v>658</v>
      </c>
      <c r="N253" s="2" t="s">
        <v>260</v>
      </c>
      <c r="O253" s="2" t="s">
        <v>659</v>
      </c>
      <c r="P253" s="2" t="s">
        <v>63</v>
      </c>
      <c r="Q253" s="2" t="s">
        <v>64</v>
      </c>
      <c r="R253" s="2" t="s">
        <v>64</v>
      </c>
      <c r="S253" s="3"/>
      <c r="T253" s="3"/>
      <c r="U253" s="3"/>
      <c r="V253" s="3"/>
      <c r="W253" s="3"/>
      <c r="X253" s="3"/>
      <c r="Y253" s="3"/>
      <c r="Z253" s="3"/>
      <c r="AA253" s="3"/>
      <c r="AB253" s="3"/>
      <c r="AC253" s="3"/>
      <c r="AD253" s="3"/>
      <c r="AE253" s="3"/>
      <c r="AF253" s="3"/>
      <c r="AG253" s="3"/>
      <c r="AH253" s="3"/>
      <c r="AI253" s="3"/>
      <c r="AJ253" s="3"/>
      <c r="AK253" s="3"/>
      <c r="AL253" s="3"/>
      <c r="AM253" s="3"/>
      <c r="AN253" s="3"/>
      <c r="AO253" s="3"/>
      <c r="AP253" s="3"/>
      <c r="AQ253" s="3"/>
      <c r="AR253" s="3"/>
      <c r="AS253" s="3"/>
      <c r="AT253" s="3"/>
      <c r="AU253" s="3"/>
      <c r="AV253" s="2" t="s">
        <v>52</v>
      </c>
      <c r="AW253" s="2" t="s">
        <v>660</v>
      </c>
      <c r="AX253" s="2" t="s">
        <v>52</v>
      </c>
      <c r="AY253" s="2" t="s">
        <v>52</v>
      </c>
      <c r="AZ253" s="2" t="s">
        <v>52</v>
      </c>
    </row>
    <row r="254" spans="1:52" ht="30" customHeight="1" x14ac:dyDescent="0.3">
      <c r="A254" s="8" t="s">
        <v>418</v>
      </c>
      <c r="B254" s="8" t="s">
        <v>52</v>
      </c>
      <c r="C254" s="8" t="s">
        <v>52</v>
      </c>
      <c r="D254" s="9"/>
      <c r="E254" s="13"/>
      <c r="F254" s="14">
        <f>TRUNC(SUMIF(N252:N253, N251, F252:F253),0)</f>
        <v>136</v>
      </c>
      <c r="G254" s="13"/>
      <c r="H254" s="14">
        <f>TRUNC(SUMIF(N252:N253, N251, H252:H253),0)</f>
        <v>6832</v>
      </c>
      <c r="I254" s="13"/>
      <c r="J254" s="14">
        <f>TRUNC(SUMIF(N252:N253, N251, J252:J253),0)</f>
        <v>0</v>
      </c>
      <c r="K254" s="13"/>
      <c r="L254" s="14">
        <f>F254+H254+J254</f>
        <v>6968</v>
      </c>
      <c r="M254" s="8" t="s">
        <v>52</v>
      </c>
      <c r="N254" s="2" t="s">
        <v>83</v>
      </c>
      <c r="O254" s="2" t="s">
        <v>83</v>
      </c>
      <c r="P254" s="2" t="s">
        <v>52</v>
      </c>
      <c r="Q254" s="2" t="s">
        <v>52</v>
      </c>
      <c r="R254" s="2" t="s">
        <v>52</v>
      </c>
      <c r="S254" s="3"/>
      <c r="T254" s="3"/>
      <c r="U254" s="3"/>
      <c r="V254" s="3"/>
      <c r="W254" s="3"/>
      <c r="X254" s="3"/>
      <c r="Y254" s="3"/>
      <c r="Z254" s="3"/>
      <c r="AA254" s="3"/>
      <c r="AB254" s="3"/>
      <c r="AC254" s="3"/>
      <c r="AD254" s="3"/>
      <c r="AE254" s="3"/>
      <c r="AF254" s="3"/>
      <c r="AG254" s="3"/>
      <c r="AH254" s="3"/>
      <c r="AI254" s="3"/>
      <c r="AJ254" s="3"/>
      <c r="AK254" s="3"/>
      <c r="AL254" s="3"/>
      <c r="AM254" s="3"/>
      <c r="AN254" s="3"/>
      <c r="AO254" s="3"/>
      <c r="AP254" s="3"/>
      <c r="AQ254" s="3"/>
      <c r="AR254" s="3"/>
      <c r="AS254" s="3"/>
      <c r="AT254" s="3"/>
      <c r="AU254" s="3"/>
      <c r="AV254" s="2" t="s">
        <v>52</v>
      </c>
      <c r="AW254" s="2" t="s">
        <v>52</v>
      </c>
      <c r="AX254" s="2" t="s">
        <v>52</v>
      </c>
      <c r="AY254" s="2" t="s">
        <v>52</v>
      </c>
      <c r="AZ254" s="2" t="s">
        <v>52</v>
      </c>
    </row>
    <row r="255" spans="1:52" ht="30" customHeight="1" x14ac:dyDescent="0.3">
      <c r="A255" s="9"/>
      <c r="B255" s="9"/>
      <c r="C255" s="9"/>
      <c r="D255" s="9"/>
      <c r="E255" s="13"/>
      <c r="F255" s="14"/>
      <c r="G255" s="13"/>
      <c r="H255" s="14"/>
      <c r="I255" s="13"/>
      <c r="J255" s="14"/>
      <c r="K255" s="13"/>
      <c r="L255" s="14"/>
      <c r="M255" s="9"/>
    </row>
    <row r="256" spans="1:52" ht="30" customHeight="1" x14ac:dyDescent="0.3">
      <c r="A256" s="124" t="s">
        <v>661</v>
      </c>
      <c r="B256" s="124"/>
      <c r="C256" s="124"/>
      <c r="D256" s="124"/>
      <c r="E256" s="125"/>
      <c r="F256" s="126"/>
      <c r="G256" s="125"/>
      <c r="H256" s="126"/>
      <c r="I256" s="125"/>
      <c r="J256" s="126"/>
      <c r="K256" s="125"/>
      <c r="L256" s="126"/>
      <c r="M256" s="124"/>
      <c r="N256" s="1" t="s">
        <v>267</v>
      </c>
    </row>
    <row r="257" spans="1:52" ht="30" customHeight="1" x14ac:dyDescent="0.3">
      <c r="A257" s="8" t="s">
        <v>662</v>
      </c>
      <c r="B257" s="8" t="s">
        <v>663</v>
      </c>
      <c r="C257" s="8" t="s">
        <v>68</v>
      </c>
      <c r="D257" s="9">
        <v>1.1539999999999999</v>
      </c>
      <c r="E257" s="13">
        <f>일위대가목록!E75</f>
        <v>0</v>
      </c>
      <c r="F257" s="14">
        <f>TRUNC(E257*D257,1)</f>
        <v>0</v>
      </c>
      <c r="G257" s="13">
        <f>일위대가목록!F75</f>
        <v>5108</v>
      </c>
      <c r="H257" s="14">
        <f>TRUNC(G257*D257,1)</f>
        <v>5894.6</v>
      </c>
      <c r="I257" s="13">
        <f>일위대가목록!G75</f>
        <v>102</v>
      </c>
      <c r="J257" s="14">
        <f>TRUNC(I257*D257,1)</f>
        <v>117.7</v>
      </c>
      <c r="K257" s="13">
        <f>TRUNC(E257+G257+I257,1)</f>
        <v>5210</v>
      </c>
      <c r="L257" s="14">
        <f>TRUNC(F257+H257+J257,1)</f>
        <v>6012.3</v>
      </c>
      <c r="M257" s="8" t="s">
        <v>664</v>
      </c>
      <c r="N257" s="2" t="s">
        <v>267</v>
      </c>
      <c r="O257" s="2" t="s">
        <v>665</v>
      </c>
      <c r="P257" s="2" t="s">
        <v>63</v>
      </c>
      <c r="Q257" s="2" t="s">
        <v>64</v>
      </c>
      <c r="R257" s="2" t="s">
        <v>64</v>
      </c>
      <c r="S257" s="3"/>
      <c r="T257" s="3"/>
      <c r="U257" s="3"/>
      <c r="V257" s="3"/>
      <c r="W257" s="3"/>
      <c r="X257" s="3"/>
      <c r="Y257" s="3"/>
      <c r="Z257" s="3"/>
      <c r="AA257" s="3"/>
      <c r="AB257" s="3"/>
      <c r="AC257" s="3"/>
      <c r="AD257" s="3"/>
      <c r="AE257" s="3"/>
      <c r="AF257" s="3"/>
      <c r="AG257" s="3"/>
      <c r="AH257" s="3"/>
      <c r="AI257" s="3"/>
      <c r="AJ257" s="3"/>
      <c r="AK257" s="3"/>
      <c r="AL257" s="3"/>
      <c r="AM257" s="3"/>
      <c r="AN257" s="3"/>
      <c r="AO257" s="3"/>
      <c r="AP257" s="3"/>
      <c r="AQ257" s="3"/>
      <c r="AR257" s="3"/>
      <c r="AS257" s="3"/>
      <c r="AT257" s="3"/>
      <c r="AU257" s="3"/>
      <c r="AV257" s="2" t="s">
        <v>52</v>
      </c>
      <c r="AW257" s="2" t="s">
        <v>666</v>
      </c>
      <c r="AX257" s="2" t="s">
        <v>52</v>
      </c>
      <c r="AY257" s="2" t="s">
        <v>52</v>
      </c>
      <c r="AZ257" s="2" t="s">
        <v>52</v>
      </c>
    </row>
    <row r="258" spans="1:52" ht="30" customHeight="1" x14ac:dyDescent="0.3">
      <c r="A258" s="8" t="s">
        <v>667</v>
      </c>
      <c r="B258" s="8" t="s">
        <v>52</v>
      </c>
      <c r="C258" s="8" t="s">
        <v>68</v>
      </c>
      <c r="D258" s="9">
        <v>1.1539999999999999</v>
      </c>
      <c r="E258" s="13">
        <f>일위대가목록!E76</f>
        <v>0</v>
      </c>
      <c r="F258" s="14">
        <f>TRUNC(E258*D258,1)</f>
        <v>0</v>
      </c>
      <c r="G258" s="13">
        <f>일위대가목록!F76</f>
        <v>5275</v>
      </c>
      <c r="H258" s="14">
        <f>TRUNC(G258*D258,1)</f>
        <v>6087.3</v>
      </c>
      <c r="I258" s="13">
        <f>일위대가목록!G76</f>
        <v>105</v>
      </c>
      <c r="J258" s="14">
        <f>TRUNC(I258*D258,1)</f>
        <v>121.1</v>
      </c>
      <c r="K258" s="13">
        <f>TRUNC(E258+G258+I258,1)</f>
        <v>5380</v>
      </c>
      <c r="L258" s="14">
        <f>TRUNC(F258+H258+J258,1)</f>
        <v>6208.4</v>
      </c>
      <c r="M258" s="8" t="s">
        <v>668</v>
      </c>
      <c r="N258" s="2" t="s">
        <v>267</v>
      </c>
      <c r="O258" s="2" t="s">
        <v>669</v>
      </c>
      <c r="P258" s="2" t="s">
        <v>63</v>
      </c>
      <c r="Q258" s="2" t="s">
        <v>64</v>
      </c>
      <c r="R258" s="2" t="s">
        <v>64</v>
      </c>
      <c r="S258" s="3"/>
      <c r="T258" s="3"/>
      <c r="U258" s="3"/>
      <c r="V258" s="3"/>
      <c r="W258" s="3"/>
      <c r="X258" s="3"/>
      <c r="Y258" s="3"/>
      <c r="Z258" s="3"/>
      <c r="AA258" s="3"/>
      <c r="AB258" s="3"/>
      <c r="AC258" s="3"/>
      <c r="AD258" s="3"/>
      <c r="AE258" s="3"/>
      <c r="AF258" s="3"/>
      <c r="AG258" s="3"/>
      <c r="AH258" s="3"/>
      <c r="AI258" s="3"/>
      <c r="AJ258" s="3"/>
      <c r="AK258" s="3"/>
      <c r="AL258" s="3"/>
      <c r="AM258" s="3"/>
      <c r="AN258" s="3"/>
      <c r="AO258" s="3"/>
      <c r="AP258" s="3"/>
      <c r="AQ258" s="3"/>
      <c r="AR258" s="3"/>
      <c r="AS258" s="3"/>
      <c r="AT258" s="3"/>
      <c r="AU258" s="3"/>
      <c r="AV258" s="2" t="s">
        <v>52</v>
      </c>
      <c r="AW258" s="2" t="s">
        <v>670</v>
      </c>
      <c r="AX258" s="2" t="s">
        <v>52</v>
      </c>
      <c r="AY258" s="2" t="s">
        <v>52</v>
      </c>
      <c r="AZ258" s="2" t="s">
        <v>52</v>
      </c>
    </row>
    <row r="259" spans="1:52" ht="30" customHeight="1" x14ac:dyDescent="0.3">
      <c r="A259" s="8" t="s">
        <v>418</v>
      </c>
      <c r="B259" s="8" t="s">
        <v>52</v>
      </c>
      <c r="C259" s="8" t="s">
        <v>52</v>
      </c>
      <c r="D259" s="9"/>
      <c r="E259" s="13"/>
      <c r="F259" s="14">
        <f>TRUNC(SUMIF(N257:N258, N256, F257:F258),0)</f>
        <v>0</v>
      </c>
      <c r="G259" s="13"/>
      <c r="H259" s="14">
        <f>TRUNC(SUMIF(N257:N258, N256, H257:H258),0)</f>
        <v>11981</v>
      </c>
      <c r="I259" s="13"/>
      <c r="J259" s="14">
        <f>TRUNC(SUMIF(N257:N258, N256, J257:J258),0)</f>
        <v>238</v>
      </c>
      <c r="K259" s="13"/>
      <c r="L259" s="14">
        <f>F259+H259+J259</f>
        <v>12219</v>
      </c>
      <c r="M259" s="8" t="s">
        <v>52</v>
      </c>
      <c r="N259" s="2" t="s">
        <v>83</v>
      </c>
      <c r="O259" s="2" t="s">
        <v>83</v>
      </c>
      <c r="P259" s="2" t="s">
        <v>52</v>
      </c>
      <c r="Q259" s="2" t="s">
        <v>52</v>
      </c>
      <c r="R259" s="2" t="s">
        <v>52</v>
      </c>
      <c r="S259" s="3"/>
      <c r="T259" s="3"/>
      <c r="U259" s="3"/>
      <c r="V259" s="3"/>
      <c r="W259" s="3"/>
      <c r="X259" s="3"/>
      <c r="Y259" s="3"/>
      <c r="Z259" s="3"/>
      <c r="AA259" s="3"/>
      <c r="AB259" s="3"/>
      <c r="AC259" s="3"/>
      <c r="AD259" s="3"/>
      <c r="AE259" s="3"/>
      <c r="AF259" s="3"/>
      <c r="AG259" s="3"/>
      <c r="AH259" s="3"/>
      <c r="AI259" s="3"/>
      <c r="AJ259" s="3"/>
      <c r="AK259" s="3"/>
      <c r="AL259" s="3"/>
      <c r="AM259" s="3"/>
      <c r="AN259" s="3"/>
      <c r="AO259" s="3"/>
      <c r="AP259" s="3"/>
      <c r="AQ259" s="3"/>
      <c r="AR259" s="3"/>
      <c r="AS259" s="3"/>
      <c r="AT259" s="3"/>
      <c r="AU259" s="3"/>
      <c r="AV259" s="2" t="s">
        <v>52</v>
      </c>
      <c r="AW259" s="2" t="s">
        <v>52</v>
      </c>
      <c r="AX259" s="2" t="s">
        <v>52</v>
      </c>
      <c r="AY259" s="2" t="s">
        <v>52</v>
      </c>
      <c r="AZ259" s="2" t="s">
        <v>52</v>
      </c>
    </row>
    <row r="260" spans="1:52" ht="30" customHeight="1" x14ac:dyDescent="0.3">
      <c r="A260" s="9"/>
      <c r="B260" s="9"/>
      <c r="C260" s="9"/>
      <c r="D260" s="9"/>
      <c r="E260" s="13"/>
      <c r="F260" s="14"/>
      <c r="G260" s="13"/>
      <c r="H260" s="14"/>
      <c r="I260" s="13"/>
      <c r="J260" s="14"/>
      <c r="K260" s="13"/>
      <c r="L260" s="14"/>
      <c r="M260" s="9"/>
    </row>
    <row r="261" spans="1:52" ht="30" customHeight="1" x14ac:dyDescent="0.3">
      <c r="A261" s="124" t="s">
        <v>671</v>
      </c>
      <c r="B261" s="124"/>
      <c r="C261" s="124"/>
      <c r="D261" s="124"/>
      <c r="E261" s="125"/>
      <c r="F261" s="126"/>
      <c r="G261" s="125"/>
      <c r="H261" s="126"/>
      <c r="I261" s="125"/>
      <c r="J261" s="126"/>
      <c r="K261" s="125"/>
      <c r="L261" s="126"/>
      <c r="M261" s="124"/>
      <c r="N261" s="1" t="s">
        <v>272</v>
      </c>
    </row>
    <row r="262" spans="1:52" ht="30" customHeight="1" x14ac:dyDescent="0.3">
      <c r="A262" s="8" t="s">
        <v>667</v>
      </c>
      <c r="B262" s="8" t="s">
        <v>52</v>
      </c>
      <c r="C262" s="8" t="s">
        <v>68</v>
      </c>
      <c r="D262" s="9">
        <v>39.6</v>
      </c>
      <c r="E262" s="13">
        <f>일위대가목록!E76</f>
        <v>0</v>
      </c>
      <c r="F262" s="14">
        <f>TRUNC(E262*D262,1)</f>
        <v>0</v>
      </c>
      <c r="G262" s="13">
        <f>일위대가목록!F76</f>
        <v>5275</v>
      </c>
      <c r="H262" s="14">
        <f>TRUNC(G262*D262,1)</f>
        <v>208890</v>
      </c>
      <c r="I262" s="13">
        <f>일위대가목록!G76</f>
        <v>105</v>
      </c>
      <c r="J262" s="14">
        <f>TRUNC(I262*D262,1)</f>
        <v>4158</v>
      </c>
      <c r="K262" s="13">
        <f>TRUNC(E262+G262+I262,1)</f>
        <v>5380</v>
      </c>
      <c r="L262" s="14">
        <f>TRUNC(F262+H262+J262,1)</f>
        <v>213048</v>
      </c>
      <c r="M262" s="8" t="s">
        <v>668</v>
      </c>
      <c r="N262" s="2" t="s">
        <v>272</v>
      </c>
      <c r="O262" s="2" t="s">
        <v>669</v>
      </c>
      <c r="P262" s="2" t="s">
        <v>63</v>
      </c>
      <c r="Q262" s="2" t="s">
        <v>64</v>
      </c>
      <c r="R262" s="2" t="s">
        <v>64</v>
      </c>
      <c r="S262" s="3"/>
      <c r="T262" s="3"/>
      <c r="U262" s="3"/>
      <c r="V262" s="3"/>
      <c r="W262" s="3"/>
      <c r="X262" s="3"/>
      <c r="Y262" s="3"/>
      <c r="Z262" s="3"/>
      <c r="AA262" s="3"/>
      <c r="AB262" s="3"/>
      <c r="AC262" s="3"/>
      <c r="AD262" s="3"/>
      <c r="AE262" s="3"/>
      <c r="AF262" s="3"/>
      <c r="AG262" s="3"/>
      <c r="AH262" s="3"/>
      <c r="AI262" s="3"/>
      <c r="AJ262" s="3"/>
      <c r="AK262" s="3"/>
      <c r="AL262" s="3"/>
      <c r="AM262" s="3"/>
      <c r="AN262" s="3"/>
      <c r="AO262" s="3"/>
      <c r="AP262" s="3"/>
      <c r="AQ262" s="3"/>
      <c r="AR262" s="3"/>
      <c r="AS262" s="3"/>
      <c r="AT262" s="3"/>
      <c r="AU262" s="3"/>
      <c r="AV262" s="2" t="s">
        <v>52</v>
      </c>
      <c r="AW262" s="2" t="s">
        <v>672</v>
      </c>
      <c r="AX262" s="2" t="s">
        <v>52</v>
      </c>
      <c r="AY262" s="2" t="s">
        <v>52</v>
      </c>
      <c r="AZ262" s="2" t="s">
        <v>52</v>
      </c>
    </row>
    <row r="263" spans="1:52" ht="30" customHeight="1" x14ac:dyDescent="0.3">
      <c r="A263" s="8" t="s">
        <v>418</v>
      </c>
      <c r="B263" s="8" t="s">
        <v>52</v>
      </c>
      <c r="C263" s="8" t="s">
        <v>52</v>
      </c>
      <c r="D263" s="9"/>
      <c r="E263" s="13"/>
      <c r="F263" s="14">
        <f>TRUNC(SUMIF(N262:N262, N261, F262:F262),0)</f>
        <v>0</v>
      </c>
      <c r="G263" s="13"/>
      <c r="H263" s="14">
        <f>TRUNC(SUMIF(N262:N262, N261, H262:H262),0)</f>
        <v>208890</v>
      </c>
      <c r="I263" s="13"/>
      <c r="J263" s="14">
        <f>TRUNC(SUMIF(N262:N262, N261, J262:J262),0)</f>
        <v>4158</v>
      </c>
      <c r="K263" s="13"/>
      <c r="L263" s="14">
        <f>F263+H263+J263</f>
        <v>213048</v>
      </c>
      <c r="M263" s="8" t="s">
        <v>52</v>
      </c>
      <c r="N263" s="2" t="s">
        <v>83</v>
      </c>
      <c r="O263" s="2" t="s">
        <v>83</v>
      </c>
      <c r="P263" s="2" t="s">
        <v>52</v>
      </c>
      <c r="Q263" s="2" t="s">
        <v>52</v>
      </c>
      <c r="R263" s="2" t="s">
        <v>52</v>
      </c>
      <c r="S263" s="3"/>
      <c r="T263" s="3"/>
      <c r="U263" s="3"/>
      <c r="V263" s="3"/>
      <c r="W263" s="3"/>
      <c r="X263" s="3"/>
      <c r="Y263" s="3"/>
      <c r="Z263" s="3"/>
      <c r="AA263" s="3"/>
      <c r="AB263" s="3"/>
      <c r="AC263" s="3"/>
      <c r="AD263" s="3"/>
      <c r="AE263" s="3"/>
      <c r="AF263" s="3"/>
      <c r="AG263" s="3"/>
      <c r="AH263" s="3"/>
      <c r="AI263" s="3"/>
      <c r="AJ263" s="3"/>
      <c r="AK263" s="3"/>
      <c r="AL263" s="3"/>
      <c r="AM263" s="3"/>
      <c r="AN263" s="3"/>
      <c r="AO263" s="3"/>
      <c r="AP263" s="3"/>
      <c r="AQ263" s="3"/>
      <c r="AR263" s="3"/>
      <c r="AS263" s="3"/>
      <c r="AT263" s="3"/>
      <c r="AU263" s="3"/>
      <c r="AV263" s="2" t="s">
        <v>52</v>
      </c>
      <c r="AW263" s="2" t="s">
        <v>52</v>
      </c>
      <c r="AX263" s="2" t="s">
        <v>52</v>
      </c>
      <c r="AY263" s="2" t="s">
        <v>52</v>
      </c>
      <c r="AZ263" s="2" t="s">
        <v>52</v>
      </c>
    </row>
    <row r="264" spans="1:52" ht="30" customHeight="1" x14ac:dyDescent="0.3">
      <c r="A264" s="9"/>
      <c r="B264" s="9"/>
      <c r="C264" s="9"/>
      <c r="D264" s="9"/>
      <c r="E264" s="13"/>
      <c r="F264" s="14"/>
      <c r="G264" s="13"/>
      <c r="H264" s="14"/>
      <c r="I264" s="13"/>
      <c r="J264" s="14"/>
      <c r="K264" s="13"/>
      <c r="L264" s="14"/>
      <c r="M264" s="9"/>
    </row>
    <row r="265" spans="1:52" ht="30" customHeight="1" x14ac:dyDescent="0.3">
      <c r="A265" s="124" t="s">
        <v>673</v>
      </c>
      <c r="B265" s="124"/>
      <c r="C265" s="124"/>
      <c r="D265" s="124"/>
      <c r="E265" s="125"/>
      <c r="F265" s="126"/>
      <c r="G265" s="125"/>
      <c r="H265" s="126"/>
      <c r="I265" s="125"/>
      <c r="J265" s="126"/>
      <c r="K265" s="125"/>
      <c r="L265" s="126"/>
      <c r="M265" s="124"/>
      <c r="N265" s="1" t="s">
        <v>277</v>
      </c>
    </row>
    <row r="266" spans="1:52" ht="30" customHeight="1" x14ac:dyDescent="0.3">
      <c r="A266" s="8" t="s">
        <v>667</v>
      </c>
      <c r="B266" s="8" t="s">
        <v>52</v>
      </c>
      <c r="C266" s="8" t="s">
        <v>68</v>
      </c>
      <c r="D266" s="9">
        <v>35.28</v>
      </c>
      <c r="E266" s="13">
        <f>일위대가목록!E76</f>
        <v>0</v>
      </c>
      <c r="F266" s="14">
        <f>TRUNC(E266*D266,1)</f>
        <v>0</v>
      </c>
      <c r="G266" s="13">
        <f>일위대가목록!F76</f>
        <v>5275</v>
      </c>
      <c r="H266" s="14">
        <f>TRUNC(G266*D266,1)</f>
        <v>186102</v>
      </c>
      <c r="I266" s="13">
        <f>일위대가목록!G76</f>
        <v>105</v>
      </c>
      <c r="J266" s="14">
        <f>TRUNC(I266*D266,1)</f>
        <v>3704.4</v>
      </c>
      <c r="K266" s="13">
        <f>TRUNC(E266+G266+I266,1)</f>
        <v>5380</v>
      </c>
      <c r="L266" s="14">
        <f>TRUNC(F266+H266+J266,1)</f>
        <v>189806.4</v>
      </c>
      <c r="M266" s="8" t="s">
        <v>668</v>
      </c>
      <c r="N266" s="2" t="s">
        <v>277</v>
      </c>
      <c r="O266" s="2" t="s">
        <v>669</v>
      </c>
      <c r="P266" s="2" t="s">
        <v>63</v>
      </c>
      <c r="Q266" s="2" t="s">
        <v>64</v>
      </c>
      <c r="R266" s="2" t="s">
        <v>64</v>
      </c>
      <c r="S266" s="3"/>
      <c r="T266" s="3"/>
      <c r="U266" s="3"/>
      <c r="V266" s="3"/>
      <c r="W266" s="3"/>
      <c r="X266" s="3"/>
      <c r="Y266" s="3"/>
      <c r="Z266" s="3"/>
      <c r="AA266" s="3"/>
      <c r="AB266" s="3"/>
      <c r="AC266" s="3"/>
      <c r="AD266" s="3"/>
      <c r="AE266" s="3"/>
      <c r="AF266" s="3"/>
      <c r="AG266" s="3"/>
      <c r="AH266" s="3"/>
      <c r="AI266" s="3"/>
      <c r="AJ266" s="3"/>
      <c r="AK266" s="3"/>
      <c r="AL266" s="3"/>
      <c r="AM266" s="3"/>
      <c r="AN266" s="3"/>
      <c r="AO266" s="3"/>
      <c r="AP266" s="3"/>
      <c r="AQ266" s="3"/>
      <c r="AR266" s="3"/>
      <c r="AS266" s="3"/>
      <c r="AT266" s="3"/>
      <c r="AU266" s="3"/>
      <c r="AV266" s="2" t="s">
        <v>52</v>
      </c>
      <c r="AW266" s="2" t="s">
        <v>674</v>
      </c>
      <c r="AX266" s="2" t="s">
        <v>52</v>
      </c>
      <c r="AY266" s="2" t="s">
        <v>52</v>
      </c>
      <c r="AZ266" s="2" t="s">
        <v>52</v>
      </c>
    </row>
    <row r="267" spans="1:52" ht="30" customHeight="1" x14ac:dyDescent="0.3">
      <c r="A267" s="8" t="s">
        <v>418</v>
      </c>
      <c r="B267" s="8" t="s">
        <v>52</v>
      </c>
      <c r="C267" s="8" t="s">
        <v>52</v>
      </c>
      <c r="D267" s="9"/>
      <c r="E267" s="13"/>
      <c r="F267" s="14">
        <f>TRUNC(SUMIF(N266:N266, N265, F266:F266),0)</f>
        <v>0</v>
      </c>
      <c r="G267" s="13"/>
      <c r="H267" s="14">
        <f>TRUNC(SUMIF(N266:N266, N265, H266:H266),0)</f>
        <v>186102</v>
      </c>
      <c r="I267" s="13"/>
      <c r="J267" s="14">
        <f>TRUNC(SUMIF(N266:N266, N265, J266:J266),0)</f>
        <v>3704</v>
      </c>
      <c r="K267" s="13"/>
      <c r="L267" s="14">
        <f>F267+H267+J267</f>
        <v>189806</v>
      </c>
      <c r="M267" s="8" t="s">
        <v>52</v>
      </c>
      <c r="N267" s="2" t="s">
        <v>83</v>
      </c>
      <c r="O267" s="2" t="s">
        <v>83</v>
      </c>
      <c r="P267" s="2" t="s">
        <v>52</v>
      </c>
      <c r="Q267" s="2" t="s">
        <v>52</v>
      </c>
      <c r="R267" s="2" t="s">
        <v>52</v>
      </c>
      <c r="S267" s="3"/>
      <c r="T267" s="3"/>
      <c r="U267" s="3"/>
      <c r="V267" s="3"/>
      <c r="W267" s="3"/>
      <c r="X267" s="3"/>
      <c r="Y267" s="3"/>
      <c r="Z267" s="3"/>
      <c r="AA267" s="3"/>
      <c r="AB267" s="3"/>
      <c r="AC267" s="3"/>
      <c r="AD267" s="3"/>
      <c r="AE267" s="3"/>
      <c r="AF267" s="3"/>
      <c r="AG267" s="3"/>
      <c r="AH267" s="3"/>
      <c r="AI267" s="3"/>
      <c r="AJ267" s="3"/>
      <c r="AK267" s="3"/>
      <c r="AL267" s="3"/>
      <c r="AM267" s="3"/>
      <c r="AN267" s="3"/>
      <c r="AO267" s="3"/>
      <c r="AP267" s="3"/>
      <c r="AQ267" s="3"/>
      <c r="AR267" s="3"/>
      <c r="AS267" s="3"/>
      <c r="AT267" s="3"/>
      <c r="AU267" s="3"/>
      <c r="AV267" s="2" t="s">
        <v>52</v>
      </c>
      <c r="AW267" s="2" t="s">
        <v>52</v>
      </c>
      <c r="AX267" s="2" t="s">
        <v>52</v>
      </c>
      <c r="AY267" s="2" t="s">
        <v>52</v>
      </c>
      <c r="AZ267" s="2" t="s">
        <v>52</v>
      </c>
    </row>
    <row r="268" spans="1:52" ht="30" customHeight="1" x14ac:dyDescent="0.3">
      <c r="A268" s="9"/>
      <c r="B268" s="9"/>
      <c r="C268" s="9"/>
      <c r="D268" s="9"/>
      <c r="E268" s="13"/>
      <c r="F268" s="14"/>
      <c r="G268" s="13"/>
      <c r="H268" s="14"/>
      <c r="I268" s="13"/>
      <c r="J268" s="14"/>
      <c r="K268" s="13"/>
      <c r="L268" s="14"/>
      <c r="M268" s="9"/>
    </row>
    <row r="269" spans="1:52" ht="30" customHeight="1" x14ac:dyDescent="0.3">
      <c r="A269" s="124" t="s">
        <v>675</v>
      </c>
      <c r="B269" s="124"/>
      <c r="C269" s="124"/>
      <c r="D269" s="124"/>
      <c r="E269" s="125"/>
      <c r="F269" s="126"/>
      <c r="G269" s="125"/>
      <c r="H269" s="126"/>
      <c r="I269" s="125"/>
      <c r="J269" s="126"/>
      <c r="K269" s="125"/>
      <c r="L269" s="126"/>
      <c r="M269" s="124"/>
      <c r="N269" s="1" t="s">
        <v>282</v>
      </c>
    </row>
    <row r="270" spans="1:52" ht="30" customHeight="1" x14ac:dyDescent="0.3">
      <c r="A270" s="8" t="s">
        <v>667</v>
      </c>
      <c r="B270" s="8" t="s">
        <v>52</v>
      </c>
      <c r="C270" s="8" t="s">
        <v>68</v>
      </c>
      <c r="D270" s="9">
        <v>58.207000000000001</v>
      </c>
      <c r="E270" s="13">
        <f>일위대가목록!E76</f>
        <v>0</v>
      </c>
      <c r="F270" s="14">
        <f>TRUNC(E270*D270,1)</f>
        <v>0</v>
      </c>
      <c r="G270" s="13">
        <f>일위대가목록!F76</f>
        <v>5275</v>
      </c>
      <c r="H270" s="14">
        <f>TRUNC(G270*D270,1)</f>
        <v>307041.90000000002</v>
      </c>
      <c r="I270" s="13">
        <f>일위대가목록!G76</f>
        <v>105</v>
      </c>
      <c r="J270" s="14">
        <f>TRUNC(I270*D270,1)</f>
        <v>6111.7</v>
      </c>
      <c r="K270" s="13">
        <f>TRUNC(E270+G270+I270,1)</f>
        <v>5380</v>
      </c>
      <c r="L270" s="14">
        <f>TRUNC(F270+H270+J270,1)</f>
        <v>313153.59999999998</v>
      </c>
      <c r="M270" s="8" t="s">
        <v>668</v>
      </c>
      <c r="N270" s="2" t="s">
        <v>282</v>
      </c>
      <c r="O270" s="2" t="s">
        <v>669</v>
      </c>
      <c r="P270" s="2" t="s">
        <v>63</v>
      </c>
      <c r="Q270" s="2" t="s">
        <v>64</v>
      </c>
      <c r="R270" s="2" t="s">
        <v>64</v>
      </c>
      <c r="S270" s="3"/>
      <c r="T270" s="3"/>
      <c r="U270" s="3"/>
      <c r="V270" s="3"/>
      <c r="W270" s="3"/>
      <c r="X270" s="3"/>
      <c r="Y270" s="3"/>
      <c r="Z270" s="3"/>
      <c r="AA270" s="3"/>
      <c r="AB270" s="3"/>
      <c r="AC270" s="3"/>
      <c r="AD270" s="3"/>
      <c r="AE270" s="3"/>
      <c r="AF270" s="3"/>
      <c r="AG270" s="3"/>
      <c r="AH270" s="3"/>
      <c r="AI270" s="3"/>
      <c r="AJ270" s="3"/>
      <c r="AK270" s="3"/>
      <c r="AL270" s="3"/>
      <c r="AM270" s="3"/>
      <c r="AN270" s="3"/>
      <c r="AO270" s="3"/>
      <c r="AP270" s="3"/>
      <c r="AQ270" s="3"/>
      <c r="AR270" s="3"/>
      <c r="AS270" s="3"/>
      <c r="AT270" s="3"/>
      <c r="AU270" s="3"/>
      <c r="AV270" s="2" t="s">
        <v>52</v>
      </c>
      <c r="AW270" s="2" t="s">
        <v>676</v>
      </c>
      <c r="AX270" s="2" t="s">
        <v>52</v>
      </c>
      <c r="AY270" s="2" t="s">
        <v>52</v>
      </c>
      <c r="AZ270" s="2" t="s">
        <v>52</v>
      </c>
    </row>
    <row r="271" spans="1:52" ht="30" customHeight="1" x14ac:dyDescent="0.3">
      <c r="A271" s="8" t="s">
        <v>418</v>
      </c>
      <c r="B271" s="8" t="s">
        <v>52</v>
      </c>
      <c r="C271" s="8" t="s">
        <v>52</v>
      </c>
      <c r="D271" s="9"/>
      <c r="E271" s="13"/>
      <c r="F271" s="14">
        <f>TRUNC(SUMIF(N270:N270, N269, F270:F270),0)</f>
        <v>0</v>
      </c>
      <c r="G271" s="13"/>
      <c r="H271" s="14">
        <f>TRUNC(SUMIF(N270:N270, N269, H270:H270),0)</f>
        <v>307041</v>
      </c>
      <c r="I271" s="13"/>
      <c r="J271" s="14">
        <f>TRUNC(SUMIF(N270:N270, N269, J270:J270),0)</f>
        <v>6111</v>
      </c>
      <c r="K271" s="13"/>
      <c r="L271" s="14">
        <f>F271+H271+J271</f>
        <v>313152</v>
      </c>
      <c r="M271" s="8" t="s">
        <v>52</v>
      </c>
      <c r="N271" s="2" t="s">
        <v>83</v>
      </c>
      <c r="O271" s="2" t="s">
        <v>83</v>
      </c>
      <c r="P271" s="2" t="s">
        <v>52</v>
      </c>
      <c r="Q271" s="2" t="s">
        <v>52</v>
      </c>
      <c r="R271" s="2" t="s">
        <v>52</v>
      </c>
      <c r="S271" s="3"/>
      <c r="T271" s="3"/>
      <c r="U271" s="3"/>
      <c r="V271" s="3"/>
      <c r="W271" s="3"/>
      <c r="X271" s="3"/>
      <c r="Y271" s="3"/>
      <c r="Z271" s="3"/>
      <c r="AA271" s="3"/>
      <c r="AB271" s="3"/>
      <c r="AC271" s="3"/>
      <c r="AD271" s="3"/>
      <c r="AE271" s="3"/>
      <c r="AF271" s="3"/>
      <c r="AG271" s="3"/>
      <c r="AH271" s="3"/>
      <c r="AI271" s="3"/>
      <c r="AJ271" s="3"/>
      <c r="AK271" s="3"/>
      <c r="AL271" s="3"/>
      <c r="AM271" s="3"/>
      <c r="AN271" s="3"/>
      <c r="AO271" s="3"/>
      <c r="AP271" s="3"/>
      <c r="AQ271" s="3"/>
      <c r="AR271" s="3"/>
      <c r="AS271" s="3"/>
      <c r="AT271" s="3"/>
      <c r="AU271" s="3"/>
      <c r="AV271" s="2" t="s">
        <v>52</v>
      </c>
      <c r="AW271" s="2" t="s">
        <v>52</v>
      </c>
      <c r="AX271" s="2" t="s">
        <v>52</v>
      </c>
      <c r="AY271" s="2" t="s">
        <v>52</v>
      </c>
      <c r="AZ271" s="2" t="s">
        <v>52</v>
      </c>
    </row>
    <row r="272" spans="1:52" ht="30" customHeight="1" x14ac:dyDescent="0.3">
      <c r="A272" s="9"/>
      <c r="B272" s="9"/>
      <c r="C272" s="9"/>
      <c r="D272" s="9"/>
      <c r="E272" s="13"/>
      <c r="F272" s="14"/>
      <c r="G272" s="13"/>
      <c r="H272" s="14"/>
      <c r="I272" s="13"/>
      <c r="J272" s="14"/>
      <c r="K272" s="13"/>
      <c r="L272" s="14"/>
      <c r="M272" s="9"/>
    </row>
    <row r="273" spans="1:52" ht="30" customHeight="1" x14ac:dyDescent="0.3">
      <c r="A273" s="124" t="s">
        <v>677</v>
      </c>
      <c r="B273" s="124"/>
      <c r="C273" s="124"/>
      <c r="D273" s="124"/>
      <c r="E273" s="125"/>
      <c r="F273" s="126"/>
      <c r="G273" s="125"/>
      <c r="H273" s="126"/>
      <c r="I273" s="125"/>
      <c r="J273" s="126"/>
      <c r="K273" s="125"/>
      <c r="L273" s="126"/>
      <c r="M273" s="124"/>
      <c r="N273" s="1" t="s">
        <v>287</v>
      </c>
    </row>
    <row r="274" spans="1:52" ht="30" customHeight="1" x14ac:dyDescent="0.3">
      <c r="A274" s="8" t="s">
        <v>667</v>
      </c>
      <c r="B274" s="8" t="s">
        <v>52</v>
      </c>
      <c r="C274" s="8" t="s">
        <v>68</v>
      </c>
      <c r="D274" s="9">
        <v>32.075000000000003</v>
      </c>
      <c r="E274" s="13">
        <f>일위대가목록!E76</f>
        <v>0</v>
      </c>
      <c r="F274" s="14">
        <f>TRUNC(E274*D274,1)</f>
        <v>0</v>
      </c>
      <c r="G274" s="13">
        <f>일위대가목록!F76</f>
        <v>5275</v>
      </c>
      <c r="H274" s="14">
        <f>TRUNC(G274*D274,1)</f>
        <v>169195.6</v>
      </c>
      <c r="I274" s="13">
        <f>일위대가목록!G76</f>
        <v>105</v>
      </c>
      <c r="J274" s="14">
        <f>TRUNC(I274*D274,1)</f>
        <v>3367.8</v>
      </c>
      <c r="K274" s="13">
        <f>TRUNC(E274+G274+I274,1)</f>
        <v>5380</v>
      </c>
      <c r="L274" s="14">
        <f>TRUNC(F274+H274+J274,1)</f>
        <v>172563.4</v>
      </c>
      <c r="M274" s="8" t="s">
        <v>668</v>
      </c>
      <c r="N274" s="2" t="s">
        <v>287</v>
      </c>
      <c r="O274" s="2" t="s">
        <v>669</v>
      </c>
      <c r="P274" s="2" t="s">
        <v>63</v>
      </c>
      <c r="Q274" s="2" t="s">
        <v>64</v>
      </c>
      <c r="R274" s="2" t="s">
        <v>64</v>
      </c>
      <c r="S274" s="3"/>
      <c r="T274" s="3"/>
      <c r="U274" s="3"/>
      <c r="V274" s="3"/>
      <c r="W274" s="3"/>
      <c r="X274" s="3"/>
      <c r="Y274" s="3"/>
      <c r="Z274" s="3"/>
      <c r="AA274" s="3"/>
      <c r="AB274" s="3"/>
      <c r="AC274" s="3"/>
      <c r="AD274" s="3"/>
      <c r="AE274" s="3"/>
      <c r="AF274" s="3"/>
      <c r="AG274" s="3"/>
      <c r="AH274" s="3"/>
      <c r="AI274" s="3"/>
      <c r="AJ274" s="3"/>
      <c r="AK274" s="3"/>
      <c r="AL274" s="3"/>
      <c r="AM274" s="3"/>
      <c r="AN274" s="3"/>
      <c r="AO274" s="3"/>
      <c r="AP274" s="3"/>
      <c r="AQ274" s="3"/>
      <c r="AR274" s="3"/>
      <c r="AS274" s="3"/>
      <c r="AT274" s="3"/>
      <c r="AU274" s="3"/>
      <c r="AV274" s="2" t="s">
        <v>52</v>
      </c>
      <c r="AW274" s="2" t="s">
        <v>678</v>
      </c>
      <c r="AX274" s="2" t="s">
        <v>52</v>
      </c>
      <c r="AY274" s="2" t="s">
        <v>52</v>
      </c>
      <c r="AZ274" s="2" t="s">
        <v>52</v>
      </c>
    </row>
    <row r="275" spans="1:52" ht="30" customHeight="1" x14ac:dyDescent="0.3">
      <c r="A275" s="8" t="s">
        <v>418</v>
      </c>
      <c r="B275" s="8" t="s">
        <v>52</v>
      </c>
      <c r="C275" s="8" t="s">
        <v>52</v>
      </c>
      <c r="D275" s="9"/>
      <c r="E275" s="13"/>
      <c r="F275" s="14">
        <f>TRUNC(SUMIF(N274:N274, N273, F274:F274),0)</f>
        <v>0</v>
      </c>
      <c r="G275" s="13"/>
      <c r="H275" s="14">
        <f>TRUNC(SUMIF(N274:N274, N273, H274:H274),0)</f>
        <v>169195</v>
      </c>
      <c r="I275" s="13"/>
      <c r="J275" s="14">
        <f>TRUNC(SUMIF(N274:N274, N273, J274:J274),0)</f>
        <v>3367</v>
      </c>
      <c r="K275" s="13"/>
      <c r="L275" s="14">
        <f>F275+H275+J275</f>
        <v>172562</v>
      </c>
      <c r="M275" s="8" t="s">
        <v>52</v>
      </c>
      <c r="N275" s="2" t="s">
        <v>83</v>
      </c>
      <c r="O275" s="2" t="s">
        <v>83</v>
      </c>
      <c r="P275" s="2" t="s">
        <v>52</v>
      </c>
      <c r="Q275" s="2" t="s">
        <v>52</v>
      </c>
      <c r="R275" s="2" t="s">
        <v>52</v>
      </c>
      <c r="S275" s="3"/>
      <c r="T275" s="3"/>
      <c r="U275" s="3"/>
      <c r="V275" s="3"/>
      <c r="W275" s="3"/>
      <c r="X275" s="3"/>
      <c r="Y275" s="3"/>
      <c r="Z275" s="3"/>
      <c r="AA275" s="3"/>
      <c r="AB275" s="3"/>
      <c r="AC275" s="3"/>
      <c r="AD275" s="3"/>
      <c r="AE275" s="3"/>
      <c r="AF275" s="3"/>
      <c r="AG275" s="3"/>
      <c r="AH275" s="3"/>
      <c r="AI275" s="3"/>
      <c r="AJ275" s="3"/>
      <c r="AK275" s="3"/>
      <c r="AL275" s="3"/>
      <c r="AM275" s="3"/>
      <c r="AN275" s="3"/>
      <c r="AO275" s="3"/>
      <c r="AP275" s="3"/>
      <c r="AQ275" s="3"/>
      <c r="AR275" s="3"/>
      <c r="AS275" s="3"/>
      <c r="AT275" s="3"/>
      <c r="AU275" s="3"/>
      <c r="AV275" s="2" t="s">
        <v>52</v>
      </c>
      <c r="AW275" s="2" t="s">
        <v>52</v>
      </c>
      <c r="AX275" s="2" t="s">
        <v>52</v>
      </c>
      <c r="AY275" s="2" t="s">
        <v>52</v>
      </c>
      <c r="AZ275" s="2" t="s">
        <v>52</v>
      </c>
    </row>
    <row r="276" spans="1:52" ht="30" customHeight="1" x14ac:dyDescent="0.3">
      <c r="A276" s="9"/>
      <c r="B276" s="9"/>
      <c r="C276" s="9"/>
      <c r="D276" s="9"/>
      <c r="E276" s="13"/>
      <c r="F276" s="14"/>
      <c r="G276" s="13"/>
      <c r="H276" s="14"/>
      <c r="I276" s="13"/>
      <c r="J276" s="14"/>
      <c r="K276" s="13"/>
      <c r="L276" s="14"/>
      <c r="M276" s="9"/>
    </row>
    <row r="277" spans="1:52" ht="30" customHeight="1" x14ac:dyDescent="0.3">
      <c r="A277" s="124" t="s">
        <v>679</v>
      </c>
      <c r="B277" s="124"/>
      <c r="C277" s="124"/>
      <c r="D277" s="124"/>
      <c r="E277" s="125"/>
      <c r="F277" s="126"/>
      <c r="G277" s="125"/>
      <c r="H277" s="126"/>
      <c r="I277" s="125"/>
      <c r="J277" s="126"/>
      <c r="K277" s="125"/>
      <c r="L277" s="126"/>
      <c r="M277" s="124"/>
      <c r="N277" s="1" t="s">
        <v>292</v>
      </c>
    </row>
    <row r="278" spans="1:52" ht="30" customHeight="1" x14ac:dyDescent="0.3">
      <c r="A278" s="8" t="s">
        <v>667</v>
      </c>
      <c r="B278" s="8" t="s">
        <v>52</v>
      </c>
      <c r="C278" s="8" t="s">
        <v>68</v>
      </c>
      <c r="D278" s="9">
        <v>21.620999999999999</v>
      </c>
      <c r="E278" s="13">
        <f>일위대가목록!E76</f>
        <v>0</v>
      </c>
      <c r="F278" s="14">
        <f>TRUNC(E278*D278,1)</f>
        <v>0</v>
      </c>
      <c r="G278" s="13">
        <f>일위대가목록!F76</f>
        <v>5275</v>
      </c>
      <c r="H278" s="14">
        <f>TRUNC(G278*D278,1)</f>
        <v>114050.7</v>
      </c>
      <c r="I278" s="13">
        <f>일위대가목록!G76</f>
        <v>105</v>
      </c>
      <c r="J278" s="14">
        <f>TRUNC(I278*D278,1)</f>
        <v>2270.1999999999998</v>
      </c>
      <c r="K278" s="13">
        <f>TRUNC(E278+G278+I278,1)</f>
        <v>5380</v>
      </c>
      <c r="L278" s="14">
        <f>TRUNC(F278+H278+J278,1)</f>
        <v>116320.9</v>
      </c>
      <c r="M278" s="8" t="s">
        <v>668</v>
      </c>
      <c r="N278" s="2" t="s">
        <v>292</v>
      </c>
      <c r="O278" s="2" t="s">
        <v>669</v>
      </c>
      <c r="P278" s="2" t="s">
        <v>63</v>
      </c>
      <c r="Q278" s="2" t="s">
        <v>64</v>
      </c>
      <c r="R278" s="2" t="s">
        <v>64</v>
      </c>
      <c r="S278" s="3"/>
      <c r="T278" s="3"/>
      <c r="U278" s="3"/>
      <c r="V278" s="3"/>
      <c r="W278" s="3"/>
      <c r="X278" s="3"/>
      <c r="Y278" s="3"/>
      <c r="Z278" s="3"/>
      <c r="AA278" s="3"/>
      <c r="AB278" s="3"/>
      <c r="AC278" s="3"/>
      <c r="AD278" s="3"/>
      <c r="AE278" s="3"/>
      <c r="AF278" s="3"/>
      <c r="AG278" s="3"/>
      <c r="AH278" s="3"/>
      <c r="AI278" s="3"/>
      <c r="AJ278" s="3"/>
      <c r="AK278" s="3"/>
      <c r="AL278" s="3"/>
      <c r="AM278" s="3"/>
      <c r="AN278" s="3"/>
      <c r="AO278" s="3"/>
      <c r="AP278" s="3"/>
      <c r="AQ278" s="3"/>
      <c r="AR278" s="3"/>
      <c r="AS278" s="3"/>
      <c r="AT278" s="3"/>
      <c r="AU278" s="3"/>
      <c r="AV278" s="2" t="s">
        <v>52</v>
      </c>
      <c r="AW278" s="2" t="s">
        <v>680</v>
      </c>
      <c r="AX278" s="2" t="s">
        <v>52</v>
      </c>
      <c r="AY278" s="2" t="s">
        <v>52</v>
      </c>
      <c r="AZ278" s="2" t="s">
        <v>52</v>
      </c>
    </row>
    <row r="279" spans="1:52" ht="30" customHeight="1" x14ac:dyDescent="0.3">
      <c r="A279" s="8" t="s">
        <v>418</v>
      </c>
      <c r="B279" s="8" t="s">
        <v>52</v>
      </c>
      <c r="C279" s="8" t="s">
        <v>52</v>
      </c>
      <c r="D279" s="9"/>
      <c r="E279" s="13"/>
      <c r="F279" s="14">
        <f>TRUNC(SUMIF(N278:N278, N277, F278:F278),0)</f>
        <v>0</v>
      </c>
      <c r="G279" s="13"/>
      <c r="H279" s="14">
        <f>TRUNC(SUMIF(N278:N278, N277, H278:H278),0)</f>
        <v>114050</v>
      </c>
      <c r="I279" s="13"/>
      <c r="J279" s="14">
        <f>TRUNC(SUMIF(N278:N278, N277, J278:J278),0)</f>
        <v>2270</v>
      </c>
      <c r="K279" s="13"/>
      <c r="L279" s="14">
        <f>F279+H279+J279</f>
        <v>116320</v>
      </c>
      <c r="M279" s="8" t="s">
        <v>52</v>
      </c>
      <c r="N279" s="2" t="s">
        <v>83</v>
      </c>
      <c r="O279" s="2" t="s">
        <v>83</v>
      </c>
      <c r="P279" s="2" t="s">
        <v>52</v>
      </c>
      <c r="Q279" s="2" t="s">
        <v>52</v>
      </c>
      <c r="R279" s="2" t="s">
        <v>52</v>
      </c>
      <c r="S279" s="3"/>
      <c r="T279" s="3"/>
      <c r="U279" s="3"/>
      <c r="V279" s="3"/>
      <c r="W279" s="3"/>
      <c r="X279" s="3"/>
      <c r="Y279" s="3"/>
      <c r="Z279" s="3"/>
      <c r="AA279" s="3"/>
      <c r="AB279" s="3"/>
      <c r="AC279" s="3"/>
      <c r="AD279" s="3"/>
      <c r="AE279" s="3"/>
      <c r="AF279" s="3"/>
      <c r="AG279" s="3"/>
      <c r="AH279" s="3"/>
      <c r="AI279" s="3"/>
      <c r="AJ279" s="3"/>
      <c r="AK279" s="3"/>
      <c r="AL279" s="3"/>
      <c r="AM279" s="3"/>
      <c r="AN279" s="3"/>
      <c r="AO279" s="3"/>
      <c r="AP279" s="3"/>
      <c r="AQ279" s="3"/>
      <c r="AR279" s="3"/>
      <c r="AS279" s="3"/>
      <c r="AT279" s="3"/>
      <c r="AU279" s="3"/>
      <c r="AV279" s="2" t="s">
        <v>52</v>
      </c>
      <c r="AW279" s="2" t="s">
        <v>52</v>
      </c>
      <c r="AX279" s="2" t="s">
        <v>52</v>
      </c>
      <c r="AY279" s="2" t="s">
        <v>52</v>
      </c>
      <c r="AZ279" s="2" t="s">
        <v>52</v>
      </c>
    </row>
    <row r="280" spans="1:52" ht="30" customHeight="1" x14ac:dyDescent="0.3">
      <c r="A280" s="9"/>
      <c r="B280" s="9"/>
      <c r="C280" s="9"/>
      <c r="D280" s="9"/>
      <c r="E280" s="13"/>
      <c r="F280" s="14"/>
      <c r="G280" s="13"/>
      <c r="H280" s="14"/>
      <c r="I280" s="13"/>
      <c r="J280" s="14"/>
      <c r="K280" s="13"/>
      <c r="L280" s="14"/>
      <c r="M280" s="9"/>
    </row>
    <row r="281" spans="1:52" ht="30" customHeight="1" x14ac:dyDescent="0.3">
      <c r="A281" s="124" t="s">
        <v>681</v>
      </c>
      <c r="B281" s="124"/>
      <c r="C281" s="124"/>
      <c r="D281" s="124"/>
      <c r="E281" s="125"/>
      <c r="F281" s="126"/>
      <c r="G281" s="125"/>
      <c r="H281" s="126"/>
      <c r="I281" s="125"/>
      <c r="J281" s="126"/>
      <c r="K281" s="125"/>
      <c r="L281" s="126"/>
      <c r="M281" s="124"/>
      <c r="N281" s="1" t="s">
        <v>297</v>
      </c>
    </row>
    <row r="282" spans="1:52" ht="30" customHeight="1" x14ac:dyDescent="0.3">
      <c r="A282" s="8" t="s">
        <v>667</v>
      </c>
      <c r="B282" s="8" t="s">
        <v>52</v>
      </c>
      <c r="C282" s="8" t="s">
        <v>68</v>
      </c>
      <c r="D282" s="9">
        <v>33.264000000000003</v>
      </c>
      <c r="E282" s="13">
        <f>일위대가목록!E76</f>
        <v>0</v>
      </c>
      <c r="F282" s="14">
        <f>TRUNC(E282*D282,1)</f>
        <v>0</v>
      </c>
      <c r="G282" s="13">
        <f>일위대가목록!F76</f>
        <v>5275</v>
      </c>
      <c r="H282" s="14">
        <f>TRUNC(G282*D282,1)</f>
        <v>175467.6</v>
      </c>
      <c r="I282" s="13">
        <f>일위대가목록!G76</f>
        <v>105</v>
      </c>
      <c r="J282" s="14">
        <f>TRUNC(I282*D282,1)</f>
        <v>3492.7</v>
      </c>
      <c r="K282" s="13">
        <f>TRUNC(E282+G282+I282,1)</f>
        <v>5380</v>
      </c>
      <c r="L282" s="14">
        <f>TRUNC(F282+H282+J282,1)</f>
        <v>178960.3</v>
      </c>
      <c r="M282" s="8" t="s">
        <v>668</v>
      </c>
      <c r="N282" s="2" t="s">
        <v>297</v>
      </c>
      <c r="O282" s="2" t="s">
        <v>669</v>
      </c>
      <c r="P282" s="2" t="s">
        <v>63</v>
      </c>
      <c r="Q282" s="2" t="s">
        <v>64</v>
      </c>
      <c r="R282" s="2" t="s">
        <v>64</v>
      </c>
      <c r="S282" s="3"/>
      <c r="T282" s="3"/>
      <c r="U282" s="3"/>
      <c r="V282" s="3"/>
      <c r="W282" s="3"/>
      <c r="X282" s="3"/>
      <c r="Y282" s="3"/>
      <c r="Z282" s="3"/>
      <c r="AA282" s="3"/>
      <c r="AB282" s="3"/>
      <c r="AC282" s="3"/>
      <c r="AD282" s="3"/>
      <c r="AE282" s="3"/>
      <c r="AF282" s="3"/>
      <c r="AG282" s="3"/>
      <c r="AH282" s="3"/>
      <c r="AI282" s="3"/>
      <c r="AJ282" s="3"/>
      <c r="AK282" s="3"/>
      <c r="AL282" s="3"/>
      <c r="AM282" s="3"/>
      <c r="AN282" s="3"/>
      <c r="AO282" s="3"/>
      <c r="AP282" s="3"/>
      <c r="AQ282" s="3"/>
      <c r="AR282" s="3"/>
      <c r="AS282" s="3"/>
      <c r="AT282" s="3"/>
      <c r="AU282" s="3"/>
      <c r="AV282" s="2" t="s">
        <v>52</v>
      </c>
      <c r="AW282" s="2" t="s">
        <v>682</v>
      </c>
      <c r="AX282" s="2" t="s">
        <v>52</v>
      </c>
      <c r="AY282" s="2" t="s">
        <v>52</v>
      </c>
      <c r="AZ282" s="2" t="s">
        <v>52</v>
      </c>
    </row>
    <row r="283" spans="1:52" ht="30" customHeight="1" x14ac:dyDescent="0.3">
      <c r="A283" s="8" t="s">
        <v>418</v>
      </c>
      <c r="B283" s="8" t="s">
        <v>52</v>
      </c>
      <c r="C283" s="8" t="s">
        <v>52</v>
      </c>
      <c r="D283" s="9"/>
      <c r="E283" s="13"/>
      <c r="F283" s="14">
        <f>TRUNC(SUMIF(N282:N282, N281, F282:F282),0)</f>
        <v>0</v>
      </c>
      <c r="G283" s="13"/>
      <c r="H283" s="14">
        <f>TRUNC(SUMIF(N282:N282, N281, H282:H282),0)</f>
        <v>175467</v>
      </c>
      <c r="I283" s="13"/>
      <c r="J283" s="14">
        <f>TRUNC(SUMIF(N282:N282, N281, J282:J282),0)</f>
        <v>3492</v>
      </c>
      <c r="K283" s="13"/>
      <c r="L283" s="14">
        <f>F283+H283+J283</f>
        <v>178959</v>
      </c>
      <c r="M283" s="8" t="s">
        <v>52</v>
      </c>
      <c r="N283" s="2" t="s">
        <v>83</v>
      </c>
      <c r="O283" s="2" t="s">
        <v>83</v>
      </c>
      <c r="P283" s="2" t="s">
        <v>52</v>
      </c>
      <c r="Q283" s="2" t="s">
        <v>52</v>
      </c>
      <c r="R283" s="2" t="s">
        <v>52</v>
      </c>
      <c r="S283" s="3"/>
      <c r="T283" s="3"/>
      <c r="U283" s="3"/>
      <c r="V283" s="3"/>
      <c r="W283" s="3"/>
      <c r="X283" s="3"/>
      <c r="Y283" s="3"/>
      <c r="Z283" s="3"/>
      <c r="AA283" s="3"/>
      <c r="AB283" s="3"/>
      <c r="AC283" s="3"/>
      <c r="AD283" s="3"/>
      <c r="AE283" s="3"/>
      <c r="AF283" s="3"/>
      <c r="AG283" s="3"/>
      <c r="AH283" s="3"/>
      <c r="AI283" s="3"/>
      <c r="AJ283" s="3"/>
      <c r="AK283" s="3"/>
      <c r="AL283" s="3"/>
      <c r="AM283" s="3"/>
      <c r="AN283" s="3"/>
      <c r="AO283" s="3"/>
      <c r="AP283" s="3"/>
      <c r="AQ283" s="3"/>
      <c r="AR283" s="3"/>
      <c r="AS283" s="3"/>
      <c r="AT283" s="3"/>
      <c r="AU283" s="3"/>
      <c r="AV283" s="2" t="s">
        <v>52</v>
      </c>
      <c r="AW283" s="2" t="s">
        <v>52</v>
      </c>
      <c r="AX283" s="2" t="s">
        <v>52</v>
      </c>
      <c r="AY283" s="2" t="s">
        <v>52</v>
      </c>
      <c r="AZ283" s="2" t="s">
        <v>52</v>
      </c>
    </row>
    <row r="284" spans="1:52" ht="30" customHeight="1" x14ac:dyDescent="0.3">
      <c r="A284" s="9"/>
      <c r="B284" s="9"/>
      <c r="C284" s="9"/>
      <c r="D284" s="9"/>
      <c r="E284" s="13"/>
      <c r="F284" s="14"/>
      <c r="G284" s="13"/>
      <c r="H284" s="14"/>
      <c r="I284" s="13"/>
      <c r="J284" s="14"/>
      <c r="K284" s="13"/>
      <c r="L284" s="14"/>
      <c r="M284" s="9"/>
    </row>
    <row r="285" spans="1:52" ht="30" customHeight="1" x14ac:dyDescent="0.3">
      <c r="A285" s="124" t="s">
        <v>683</v>
      </c>
      <c r="B285" s="124"/>
      <c r="C285" s="124"/>
      <c r="D285" s="124"/>
      <c r="E285" s="125"/>
      <c r="F285" s="126"/>
      <c r="G285" s="125"/>
      <c r="H285" s="126"/>
      <c r="I285" s="125"/>
      <c r="J285" s="126"/>
      <c r="K285" s="125"/>
      <c r="L285" s="126"/>
      <c r="M285" s="124"/>
      <c r="N285" s="1" t="s">
        <v>301</v>
      </c>
    </row>
    <row r="286" spans="1:52" ht="30" customHeight="1" x14ac:dyDescent="0.3">
      <c r="A286" s="8" t="s">
        <v>667</v>
      </c>
      <c r="B286" s="8" t="s">
        <v>52</v>
      </c>
      <c r="C286" s="8" t="s">
        <v>68</v>
      </c>
      <c r="D286" s="9">
        <v>32.075000000000003</v>
      </c>
      <c r="E286" s="13">
        <f>일위대가목록!E76</f>
        <v>0</v>
      </c>
      <c r="F286" s="14">
        <f>TRUNC(E286*D286,1)</f>
        <v>0</v>
      </c>
      <c r="G286" s="13">
        <f>일위대가목록!F76</f>
        <v>5275</v>
      </c>
      <c r="H286" s="14">
        <f>TRUNC(G286*D286,1)</f>
        <v>169195.6</v>
      </c>
      <c r="I286" s="13">
        <f>일위대가목록!G76</f>
        <v>105</v>
      </c>
      <c r="J286" s="14">
        <f>TRUNC(I286*D286,1)</f>
        <v>3367.8</v>
      </c>
      <c r="K286" s="13">
        <f>TRUNC(E286+G286+I286,1)</f>
        <v>5380</v>
      </c>
      <c r="L286" s="14">
        <f>TRUNC(F286+H286+J286,1)</f>
        <v>172563.4</v>
      </c>
      <c r="M286" s="8" t="s">
        <v>668</v>
      </c>
      <c r="N286" s="2" t="s">
        <v>301</v>
      </c>
      <c r="O286" s="2" t="s">
        <v>669</v>
      </c>
      <c r="P286" s="2" t="s">
        <v>63</v>
      </c>
      <c r="Q286" s="2" t="s">
        <v>64</v>
      </c>
      <c r="R286" s="2" t="s">
        <v>64</v>
      </c>
      <c r="S286" s="3"/>
      <c r="T286" s="3"/>
      <c r="U286" s="3"/>
      <c r="V286" s="3"/>
      <c r="W286" s="3"/>
      <c r="X286" s="3"/>
      <c r="Y286" s="3"/>
      <c r="Z286" s="3"/>
      <c r="AA286" s="3"/>
      <c r="AB286" s="3"/>
      <c r="AC286" s="3"/>
      <c r="AD286" s="3"/>
      <c r="AE286" s="3"/>
      <c r="AF286" s="3"/>
      <c r="AG286" s="3"/>
      <c r="AH286" s="3"/>
      <c r="AI286" s="3"/>
      <c r="AJ286" s="3"/>
      <c r="AK286" s="3"/>
      <c r="AL286" s="3"/>
      <c r="AM286" s="3"/>
      <c r="AN286" s="3"/>
      <c r="AO286" s="3"/>
      <c r="AP286" s="3"/>
      <c r="AQ286" s="3"/>
      <c r="AR286" s="3"/>
      <c r="AS286" s="3"/>
      <c r="AT286" s="3"/>
      <c r="AU286" s="3"/>
      <c r="AV286" s="2" t="s">
        <v>52</v>
      </c>
      <c r="AW286" s="2" t="s">
        <v>684</v>
      </c>
      <c r="AX286" s="2" t="s">
        <v>52</v>
      </c>
      <c r="AY286" s="2" t="s">
        <v>52</v>
      </c>
      <c r="AZ286" s="2" t="s">
        <v>52</v>
      </c>
    </row>
    <row r="287" spans="1:52" ht="30" customHeight="1" x14ac:dyDescent="0.3">
      <c r="A287" s="8" t="s">
        <v>418</v>
      </c>
      <c r="B287" s="8" t="s">
        <v>52</v>
      </c>
      <c r="C287" s="8" t="s">
        <v>52</v>
      </c>
      <c r="D287" s="9"/>
      <c r="E287" s="13"/>
      <c r="F287" s="14">
        <f>TRUNC(SUMIF(N286:N286, N285, F286:F286),0)</f>
        <v>0</v>
      </c>
      <c r="G287" s="13"/>
      <c r="H287" s="14">
        <f>TRUNC(SUMIF(N286:N286, N285, H286:H286),0)</f>
        <v>169195</v>
      </c>
      <c r="I287" s="13"/>
      <c r="J287" s="14">
        <f>TRUNC(SUMIF(N286:N286, N285, J286:J286),0)</f>
        <v>3367</v>
      </c>
      <c r="K287" s="13"/>
      <c r="L287" s="14">
        <f>F287+H287+J287</f>
        <v>172562</v>
      </c>
      <c r="M287" s="8" t="s">
        <v>52</v>
      </c>
      <c r="N287" s="2" t="s">
        <v>83</v>
      </c>
      <c r="O287" s="2" t="s">
        <v>83</v>
      </c>
      <c r="P287" s="2" t="s">
        <v>52</v>
      </c>
      <c r="Q287" s="2" t="s">
        <v>52</v>
      </c>
      <c r="R287" s="2" t="s">
        <v>52</v>
      </c>
      <c r="S287" s="3"/>
      <c r="T287" s="3"/>
      <c r="U287" s="3"/>
      <c r="V287" s="3"/>
      <c r="W287" s="3"/>
      <c r="X287" s="3"/>
      <c r="Y287" s="3"/>
      <c r="Z287" s="3"/>
      <c r="AA287" s="3"/>
      <c r="AB287" s="3"/>
      <c r="AC287" s="3"/>
      <c r="AD287" s="3"/>
      <c r="AE287" s="3"/>
      <c r="AF287" s="3"/>
      <c r="AG287" s="3"/>
      <c r="AH287" s="3"/>
      <c r="AI287" s="3"/>
      <c r="AJ287" s="3"/>
      <c r="AK287" s="3"/>
      <c r="AL287" s="3"/>
      <c r="AM287" s="3"/>
      <c r="AN287" s="3"/>
      <c r="AO287" s="3"/>
      <c r="AP287" s="3"/>
      <c r="AQ287" s="3"/>
      <c r="AR287" s="3"/>
      <c r="AS287" s="3"/>
      <c r="AT287" s="3"/>
      <c r="AU287" s="3"/>
      <c r="AV287" s="2" t="s">
        <v>52</v>
      </c>
      <c r="AW287" s="2" t="s">
        <v>52</v>
      </c>
      <c r="AX287" s="2" t="s">
        <v>52</v>
      </c>
      <c r="AY287" s="2" t="s">
        <v>52</v>
      </c>
      <c r="AZ287" s="2" t="s">
        <v>52</v>
      </c>
    </row>
    <row r="288" spans="1:52" ht="30" customHeight="1" x14ac:dyDescent="0.3">
      <c r="A288" s="9"/>
      <c r="B288" s="9"/>
      <c r="C288" s="9"/>
      <c r="D288" s="9"/>
      <c r="E288" s="13"/>
      <c r="F288" s="14"/>
      <c r="G288" s="13"/>
      <c r="H288" s="14"/>
      <c r="I288" s="13"/>
      <c r="J288" s="14"/>
      <c r="K288" s="13"/>
      <c r="L288" s="14"/>
      <c r="M288" s="9"/>
    </row>
    <row r="289" spans="1:52" ht="30" customHeight="1" x14ac:dyDescent="0.3">
      <c r="A289" s="124" t="s">
        <v>685</v>
      </c>
      <c r="B289" s="124"/>
      <c r="C289" s="124"/>
      <c r="D289" s="124"/>
      <c r="E289" s="125"/>
      <c r="F289" s="126"/>
      <c r="G289" s="125"/>
      <c r="H289" s="126"/>
      <c r="I289" s="125"/>
      <c r="J289" s="126"/>
      <c r="K289" s="125"/>
      <c r="L289" s="126"/>
      <c r="M289" s="124"/>
      <c r="N289" s="1" t="s">
        <v>306</v>
      </c>
    </row>
    <row r="290" spans="1:52" ht="30" customHeight="1" x14ac:dyDescent="0.3">
      <c r="A290" s="8" t="s">
        <v>667</v>
      </c>
      <c r="B290" s="8" t="s">
        <v>52</v>
      </c>
      <c r="C290" s="8" t="s">
        <v>68</v>
      </c>
      <c r="D290" s="9">
        <v>14.06</v>
      </c>
      <c r="E290" s="13">
        <f>일위대가목록!E76</f>
        <v>0</v>
      </c>
      <c r="F290" s="14">
        <f>TRUNC(E290*D290,1)</f>
        <v>0</v>
      </c>
      <c r="G290" s="13">
        <f>일위대가목록!F76</f>
        <v>5275</v>
      </c>
      <c r="H290" s="14">
        <f>TRUNC(G290*D290,1)</f>
        <v>74166.5</v>
      </c>
      <c r="I290" s="13">
        <f>일위대가목록!G76</f>
        <v>105</v>
      </c>
      <c r="J290" s="14">
        <f>TRUNC(I290*D290,1)</f>
        <v>1476.3</v>
      </c>
      <c r="K290" s="13">
        <f>TRUNC(E290+G290+I290,1)</f>
        <v>5380</v>
      </c>
      <c r="L290" s="14">
        <f>TRUNC(F290+H290+J290,1)</f>
        <v>75642.8</v>
      </c>
      <c r="M290" s="8" t="s">
        <v>668</v>
      </c>
      <c r="N290" s="2" t="s">
        <v>306</v>
      </c>
      <c r="O290" s="2" t="s">
        <v>669</v>
      </c>
      <c r="P290" s="2" t="s">
        <v>63</v>
      </c>
      <c r="Q290" s="2" t="s">
        <v>64</v>
      </c>
      <c r="R290" s="2" t="s">
        <v>64</v>
      </c>
      <c r="S290" s="3"/>
      <c r="T290" s="3"/>
      <c r="U290" s="3"/>
      <c r="V290" s="3"/>
      <c r="W290" s="3"/>
      <c r="X290" s="3"/>
      <c r="Y290" s="3"/>
      <c r="Z290" s="3"/>
      <c r="AA290" s="3"/>
      <c r="AB290" s="3"/>
      <c r="AC290" s="3"/>
      <c r="AD290" s="3"/>
      <c r="AE290" s="3"/>
      <c r="AF290" s="3"/>
      <c r="AG290" s="3"/>
      <c r="AH290" s="3"/>
      <c r="AI290" s="3"/>
      <c r="AJ290" s="3"/>
      <c r="AK290" s="3"/>
      <c r="AL290" s="3"/>
      <c r="AM290" s="3"/>
      <c r="AN290" s="3"/>
      <c r="AO290" s="3"/>
      <c r="AP290" s="3"/>
      <c r="AQ290" s="3"/>
      <c r="AR290" s="3"/>
      <c r="AS290" s="3"/>
      <c r="AT290" s="3"/>
      <c r="AU290" s="3"/>
      <c r="AV290" s="2" t="s">
        <v>52</v>
      </c>
      <c r="AW290" s="2" t="s">
        <v>686</v>
      </c>
      <c r="AX290" s="2" t="s">
        <v>52</v>
      </c>
      <c r="AY290" s="2" t="s">
        <v>52</v>
      </c>
      <c r="AZ290" s="2" t="s">
        <v>52</v>
      </c>
    </row>
    <row r="291" spans="1:52" ht="30" customHeight="1" x14ac:dyDescent="0.3">
      <c r="A291" s="8" t="s">
        <v>418</v>
      </c>
      <c r="B291" s="8" t="s">
        <v>52</v>
      </c>
      <c r="C291" s="8" t="s">
        <v>52</v>
      </c>
      <c r="D291" s="9"/>
      <c r="E291" s="13"/>
      <c r="F291" s="14">
        <f>TRUNC(SUMIF(N290:N290, N289, F290:F290),0)</f>
        <v>0</v>
      </c>
      <c r="G291" s="13"/>
      <c r="H291" s="14">
        <f>TRUNC(SUMIF(N290:N290, N289, H290:H290),0)</f>
        <v>74166</v>
      </c>
      <c r="I291" s="13"/>
      <c r="J291" s="14">
        <f>TRUNC(SUMIF(N290:N290, N289, J290:J290),0)</f>
        <v>1476</v>
      </c>
      <c r="K291" s="13"/>
      <c r="L291" s="14">
        <f>F291+H291+J291</f>
        <v>75642</v>
      </c>
      <c r="M291" s="8" t="s">
        <v>52</v>
      </c>
      <c r="N291" s="2" t="s">
        <v>83</v>
      </c>
      <c r="O291" s="2" t="s">
        <v>83</v>
      </c>
      <c r="P291" s="2" t="s">
        <v>52</v>
      </c>
      <c r="Q291" s="2" t="s">
        <v>52</v>
      </c>
      <c r="R291" s="2" t="s">
        <v>52</v>
      </c>
      <c r="S291" s="3"/>
      <c r="T291" s="3"/>
      <c r="U291" s="3"/>
      <c r="V291" s="3"/>
      <c r="W291" s="3"/>
      <c r="X291" s="3"/>
      <c r="Y291" s="3"/>
      <c r="Z291" s="3"/>
      <c r="AA291" s="3"/>
      <c r="AB291" s="3"/>
      <c r="AC291" s="3"/>
      <c r="AD291" s="3"/>
      <c r="AE291" s="3"/>
      <c r="AF291" s="3"/>
      <c r="AG291" s="3"/>
      <c r="AH291" s="3"/>
      <c r="AI291" s="3"/>
      <c r="AJ291" s="3"/>
      <c r="AK291" s="3"/>
      <c r="AL291" s="3"/>
      <c r="AM291" s="3"/>
      <c r="AN291" s="3"/>
      <c r="AO291" s="3"/>
      <c r="AP291" s="3"/>
      <c r="AQ291" s="3"/>
      <c r="AR291" s="3"/>
      <c r="AS291" s="3"/>
      <c r="AT291" s="3"/>
      <c r="AU291" s="3"/>
      <c r="AV291" s="2" t="s">
        <v>52</v>
      </c>
      <c r="AW291" s="2" t="s">
        <v>52</v>
      </c>
      <c r="AX291" s="2" t="s">
        <v>52</v>
      </c>
      <c r="AY291" s="2" t="s">
        <v>52</v>
      </c>
      <c r="AZ291" s="2" t="s">
        <v>52</v>
      </c>
    </row>
    <row r="292" spans="1:52" ht="30" customHeight="1" x14ac:dyDescent="0.3">
      <c r="A292" s="9"/>
      <c r="B292" s="9"/>
      <c r="C292" s="9"/>
      <c r="D292" s="9"/>
      <c r="E292" s="13"/>
      <c r="F292" s="14"/>
      <c r="G292" s="13"/>
      <c r="H292" s="14"/>
      <c r="I292" s="13"/>
      <c r="J292" s="14"/>
      <c r="K292" s="13"/>
      <c r="L292" s="14"/>
      <c r="M292" s="9"/>
    </row>
    <row r="293" spans="1:52" ht="30" customHeight="1" x14ac:dyDescent="0.3">
      <c r="A293" s="124" t="s">
        <v>687</v>
      </c>
      <c r="B293" s="124"/>
      <c r="C293" s="124"/>
      <c r="D293" s="124"/>
      <c r="E293" s="125"/>
      <c r="F293" s="126"/>
      <c r="G293" s="125"/>
      <c r="H293" s="126"/>
      <c r="I293" s="125"/>
      <c r="J293" s="126"/>
      <c r="K293" s="125"/>
      <c r="L293" s="126"/>
      <c r="M293" s="124"/>
      <c r="N293" s="1" t="s">
        <v>311</v>
      </c>
    </row>
    <row r="294" spans="1:52" ht="30" customHeight="1" x14ac:dyDescent="0.3">
      <c r="A294" s="8" t="s">
        <v>667</v>
      </c>
      <c r="B294" s="8" t="s">
        <v>52</v>
      </c>
      <c r="C294" s="8" t="s">
        <v>68</v>
      </c>
      <c r="D294" s="9">
        <v>13.851000000000001</v>
      </c>
      <c r="E294" s="13">
        <f>일위대가목록!E76</f>
        <v>0</v>
      </c>
      <c r="F294" s="14">
        <f>TRUNC(E294*D294,1)</f>
        <v>0</v>
      </c>
      <c r="G294" s="13">
        <f>일위대가목록!F76</f>
        <v>5275</v>
      </c>
      <c r="H294" s="14">
        <f>TRUNC(G294*D294,1)</f>
        <v>73064</v>
      </c>
      <c r="I294" s="13">
        <f>일위대가목록!G76</f>
        <v>105</v>
      </c>
      <c r="J294" s="14">
        <f>TRUNC(I294*D294,1)</f>
        <v>1454.3</v>
      </c>
      <c r="K294" s="13">
        <f>TRUNC(E294+G294+I294,1)</f>
        <v>5380</v>
      </c>
      <c r="L294" s="14">
        <f>TRUNC(F294+H294+J294,1)</f>
        <v>74518.3</v>
      </c>
      <c r="M294" s="8" t="s">
        <v>668</v>
      </c>
      <c r="N294" s="2" t="s">
        <v>311</v>
      </c>
      <c r="O294" s="2" t="s">
        <v>669</v>
      </c>
      <c r="P294" s="2" t="s">
        <v>63</v>
      </c>
      <c r="Q294" s="2" t="s">
        <v>64</v>
      </c>
      <c r="R294" s="2" t="s">
        <v>64</v>
      </c>
      <c r="S294" s="3"/>
      <c r="T294" s="3"/>
      <c r="U294" s="3"/>
      <c r="V294" s="3"/>
      <c r="W294" s="3"/>
      <c r="X294" s="3"/>
      <c r="Y294" s="3"/>
      <c r="Z294" s="3"/>
      <c r="AA294" s="3"/>
      <c r="AB294" s="3"/>
      <c r="AC294" s="3"/>
      <c r="AD294" s="3"/>
      <c r="AE294" s="3"/>
      <c r="AF294" s="3"/>
      <c r="AG294" s="3"/>
      <c r="AH294" s="3"/>
      <c r="AI294" s="3"/>
      <c r="AJ294" s="3"/>
      <c r="AK294" s="3"/>
      <c r="AL294" s="3"/>
      <c r="AM294" s="3"/>
      <c r="AN294" s="3"/>
      <c r="AO294" s="3"/>
      <c r="AP294" s="3"/>
      <c r="AQ294" s="3"/>
      <c r="AR294" s="3"/>
      <c r="AS294" s="3"/>
      <c r="AT294" s="3"/>
      <c r="AU294" s="3"/>
      <c r="AV294" s="2" t="s">
        <v>52</v>
      </c>
      <c r="AW294" s="2" t="s">
        <v>688</v>
      </c>
      <c r="AX294" s="2" t="s">
        <v>52</v>
      </c>
      <c r="AY294" s="2" t="s">
        <v>52</v>
      </c>
      <c r="AZ294" s="2" t="s">
        <v>52</v>
      </c>
    </row>
    <row r="295" spans="1:52" ht="30" customHeight="1" x14ac:dyDescent="0.3">
      <c r="A295" s="8" t="s">
        <v>418</v>
      </c>
      <c r="B295" s="8" t="s">
        <v>52</v>
      </c>
      <c r="C295" s="8" t="s">
        <v>52</v>
      </c>
      <c r="D295" s="9"/>
      <c r="E295" s="13"/>
      <c r="F295" s="14">
        <f>TRUNC(SUMIF(N294:N294, N293, F294:F294),0)</f>
        <v>0</v>
      </c>
      <c r="G295" s="13"/>
      <c r="H295" s="14">
        <f>TRUNC(SUMIF(N294:N294, N293, H294:H294),0)</f>
        <v>73064</v>
      </c>
      <c r="I295" s="13"/>
      <c r="J295" s="14">
        <f>TRUNC(SUMIF(N294:N294, N293, J294:J294),0)</f>
        <v>1454</v>
      </c>
      <c r="K295" s="13"/>
      <c r="L295" s="14">
        <f>F295+H295+J295</f>
        <v>74518</v>
      </c>
      <c r="M295" s="8" t="s">
        <v>52</v>
      </c>
      <c r="N295" s="2" t="s">
        <v>83</v>
      </c>
      <c r="O295" s="2" t="s">
        <v>83</v>
      </c>
      <c r="P295" s="2" t="s">
        <v>52</v>
      </c>
      <c r="Q295" s="2" t="s">
        <v>52</v>
      </c>
      <c r="R295" s="2" t="s">
        <v>52</v>
      </c>
      <c r="S295" s="3"/>
      <c r="T295" s="3"/>
      <c r="U295" s="3"/>
      <c r="V295" s="3"/>
      <c r="W295" s="3"/>
      <c r="X295" s="3"/>
      <c r="Y295" s="3"/>
      <c r="Z295" s="3"/>
      <c r="AA295" s="3"/>
      <c r="AB295" s="3"/>
      <c r="AC295" s="3"/>
      <c r="AD295" s="3"/>
      <c r="AE295" s="3"/>
      <c r="AF295" s="3"/>
      <c r="AG295" s="3"/>
      <c r="AH295" s="3"/>
      <c r="AI295" s="3"/>
      <c r="AJ295" s="3"/>
      <c r="AK295" s="3"/>
      <c r="AL295" s="3"/>
      <c r="AM295" s="3"/>
      <c r="AN295" s="3"/>
      <c r="AO295" s="3"/>
      <c r="AP295" s="3"/>
      <c r="AQ295" s="3"/>
      <c r="AR295" s="3"/>
      <c r="AS295" s="3"/>
      <c r="AT295" s="3"/>
      <c r="AU295" s="3"/>
      <c r="AV295" s="2" t="s">
        <v>52</v>
      </c>
      <c r="AW295" s="2" t="s">
        <v>52</v>
      </c>
      <c r="AX295" s="2" t="s">
        <v>52</v>
      </c>
      <c r="AY295" s="2" t="s">
        <v>52</v>
      </c>
      <c r="AZ295" s="2" t="s">
        <v>52</v>
      </c>
    </row>
    <row r="296" spans="1:52" ht="30" customHeight="1" x14ac:dyDescent="0.3">
      <c r="A296" s="9"/>
      <c r="B296" s="9"/>
      <c r="C296" s="9"/>
      <c r="D296" s="9"/>
      <c r="E296" s="13"/>
      <c r="F296" s="14"/>
      <c r="G296" s="13"/>
      <c r="H296" s="14"/>
      <c r="I296" s="13"/>
      <c r="J296" s="14"/>
      <c r="K296" s="13"/>
      <c r="L296" s="14"/>
      <c r="M296" s="9"/>
    </row>
    <row r="297" spans="1:52" ht="30" customHeight="1" x14ac:dyDescent="0.3">
      <c r="A297" s="124" t="s">
        <v>689</v>
      </c>
      <c r="B297" s="124"/>
      <c r="C297" s="124"/>
      <c r="D297" s="124"/>
      <c r="E297" s="125"/>
      <c r="F297" s="126"/>
      <c r="G297" s="125"/>
      <c r="H297" s="126"/>
      <c r="I297" s="125"/>
      <c r="J297" s="126"/>
      <c r="K297" s="125"/>
      <c r="L297" s="126"/>
      <c r="M297" s="124"/>
      <c r="N297" s="1" t="s">
        <v>316</v>
      </c>
    </row>
    <row r="298" spans="1:52" ht="30" customHeight="1" x14ac:dyDescent="0.3">
      <c r="A298" s="8" t="s">
        <v>667</v>
      </c>
      <c r="B298" s="8" t="s">
        <v>52</v>
      </c>
      <c r="C298" s="8" t="s">
        <v>68</v>
      </c>
      <c r="D298" s="9">
        <v>23.428999999999998</v>
      </c>
      <c r="E298" s="13">
        <f>일위대가목록!E76</f>
        <v>0</v>
      </c>
      <c r="F298" s="14">
        <f>TRUNC(E298*D298,1)</f>
        <v>0</v>
      </c>
      <c r="G298" s="13">
        <f>일위대가목록!F76</f>
        <v>5275</v>
      </c>
      <c r="H298" s="14">
        <f>TRUNC(G298*D298,1)</f>
        <v>123587.9</v>
      </c>
      <c r="I298" s="13">
        <f>일위대가목록!G76</f>
        <v>105</v>
      </c>
      <c r="J298" s="14">
        <f>TRUNC(I298*D298,1)</f>
        <v>2460</v>
      </c>
      <c r="K298" s="13">
        <f>TRUNC(E298+G298+I298,1)</f>
        <v>5380</v>
      </c>
      <c r="L298" s="14">
        <f>TRUNC(F298+H298+J298,1)</f>
        <v>126047.9</v>
      </c>
      <c r="M298" s="8" t="s">
        <v>668</v>
      </c>
      <c r="N298" s="2" t="s">
        <v>316</v>
      </c>
      <c r="O298" s="2" t="s">
        <v>669</v>
      </c>
      <c r="P298" s="2" t="s">
        <v>63</v>
      </c>
      <c r="Q298" s="2" t="s">
        <v>64</v>
      </c>
      <c r="R298" s="2" t="s">
        <v>64</v>
      </c>
      <c r="S298" s="3"/>
      <c r="T298" s="3"/>
      <c r="U298" s="3"/>
      <c r="V298" s="3"/>
      <c r="W298" s="3"/>
      <c r="X298" s="3"/>
      <c r="Y298" s="3"/>
      <c r="Z298" s="3"/>
      <c r="AA298" s="3"/>
      <c r="AB298" s="3"/>
      <c r="AC298" s="3"/>
      <c r="AD298" s="3"/>
      <c r="AE298" s="3"/>
      <c r="AF298" s="3"/>
      <c r="AG298" s="3"/>
      <c r="AH298" s="3"/>
      <c r="AI298" s="3"/>
      <c r="AJ298" s="3"/>
      <c r="AK298" s="3"/>
      <c r="AL298" s="3"/>
      <c r="AM298" s="3"/>
      <c r="AN298" s="3"/>
      <c r="AO298" s="3"/>
      <c r="AP298" s="3"/>
      <c r="AQ298" s="3"/>
      <c r="AR298" s="3"/>
      <c r="AS298" s="3"/>
      <c r="AT298" s="3"/>
      <c r="AU298" s="3"/>
      <c r="AV298" s="2" t="s">
        <v>52</v>
      </c>
      <c r="AW298" s="2" t="s">
        <v>690</v>
      </c>
      <c r="AX298" s="2" t="s">
        <v>52</v>
      </c>
      <c r="AY298" s="2" t="s">
        <v>52</v>
      </c>
      <c r="AZ298" s="2" t="s">
        <v>52</v>
      </c>
    </row>
    <row r="299" spans="1:52" ht="30" customHeight="1" x14ac:dyDescent="0.3">
      <c r="A299" s="8" t="s">
        <v>418</v>
      </c>
      <c r="B299" s="8" t="s">
        <v>52</v>
      </c>
      <c r="C299" s="8" t="s">
        <v>52</v>
      </c>
      <c r="D299" s="9"/>
      <c r="E299" s="13"/>
      <c r="F299" s="14">
        <f>TRUNC(SUMIF(N298:N298, N297, F298:F298),0)</f>
        <v>0</v>
      </c>
      <c r="G299" s="13"/>
      <c r="H299" s="14">
        <f>TRUNC(SUMIF(N298:N298, N297, H298:H298),0)</f>
        <v>123587</v>
      </c>
      <c r="I299" s="13"/>
      <c r="J299" s="14">
        <f>TRUNC(SUMIF(N298:N298, N297, J298:J298),0)</f>
        <v>2460</v>
      </c>
      <c r="K299" s="13"/>
      <c r="L299" s="14">
        <f>F299+H299+J299</f>
        <v>126047</v>
      </c>
      <c r="M299" s="8" t="s">
        <v>52</v>
      </c>
      <c r="N299" s="2" t="s">
        <v>83</v>
      </c>
      <c r="O299" s="2" t="s">
        <v>83</v>
      </c>
      <c r="P299" s="2" t="s">
        <v>52</v>
      </c>
      <c r="Q299" s="2" t="s">
        <v>52</v>
      </c>
      <c r="R299" s="2" t="s">
        <v>52</v>
      </c>
      <c r="S299" s="3"/>
      <c r="T299" s="3"/>
      <c r="U299" s="3"/>
      <c r="V299" s="3"/>
      <c r="W299" s="3"/>
      <c r="X299" s="3"/>
      <c r="Y299" s="3"/>
      <c r="Z299" s="3"/>
      <c r="AA299" s="3"/>
      <c r="AB299" s="3"/>
      <c r="AC299" s="3"/>
      <c r="AD299" s="3"/>
      <c r="AE299" s="3"/>
      <c r="AF299" s="3"/>
      <c r="AG299" s="3"/>
      <c r="AH299" s="3"/>
      <c r="AI299" s="3"/>
      <c r="AJ299" s="3"/>
      <c r="AK299" s="3"/>
      <c r="AL299" s="3"/>
      <c r="AM299" s="3"/>
      <c r="AN299" s="3"/>
      <c r="AO299" s="3"/>
      <c r="AP299" s="3"/>
      <c r="AQ299" s="3"/>
      <c r="AR299" s="3"/>
      <c r="AS299" s="3"/>
      <c r="AT299" s="3"/>
      <c r="AU299" s="3"/>
      <c r="AV299" s="2" t="s">
        <v>52</v>
      </c>
      <c r="AW299" s="2" t="s">
        <v>52</v>
      </c>
      <c r="AX299" s="2" t="s">
        <v>52</v>
      </c>
      <c r="AY299" s="2" t="s">
        <v>52</v>
      </c>
      <c r="AZ299" s="2" t="s">
        <v>52</v>
      </c>
    </row>
    <row r="300" spans="1:52" ht="30" customHeight="1" x14ac:dyDescent="0.3">
      <c r="A300" s="9"/>
      <c r="B300" s="9"/>
      <c r="C300" s="9"/>
      <c r="D300" s="9"/>
      <c r="E300" s="13"/>
      <c r="F300" s="14"/>
      <c r="G300" s="13"/>
      <c r="H300" s="14"/>
      <c r="I300" s="13"/>
      <c r="J300" s="14"/>
      <c r="K300" s="13"/>
      <c r="L300" s="14"/>
      <c r="M300" s="9"/>
    </row>
    <row r="301" spans="1:52" ht="30" customHeight="1" x14ac:dyDescent="0.3">
      <c r="A301" s="124" t="s">
        <v>691</v>
      </c>
      <c r="B301" s="124"/>
      <c r="C301" s="124"/>
      <c r="D301" s="124"/>
      <c r="E301" s="125"/>
      <c r="F301" s="126"/>
      <c r="G301" s="125"/>
      <c r="H301" s="126"/>
      <c r="I301" s="125"/>
      <c r="J301" s="126"/>
      <c r="K301" s="125"/>
      <c r="L301" s="126"/>
      <c r="M301" s="124"/>
      <c r="N301" s="1" t="s">
        <v>321</v>
      </c>
    </row>
    <row r="302" spans="1:52" ht="30" customHeight="1" x14ac:dyDescent="0.3">
      <c r="A302" s="8" t="s">
        <v>667</v>
      </c>
      <c r="B302" s="8" t="s">
        <v>52</v>
      </c>
      <c r="C302" s="8" t="s">
        <v>68</v>
      </c>
      <c r="D302" s="9">
        <v>8.0419999999999998</v>
      </c>
      <c r="E302" s="13">
        <f>일위대가목록!E76</f>
        <v>0</v>
      </c>
      <c r="F302" s="14">
        <f>TRUNC(E302*D302,1)</f>
        <v>0</v>
      </c>
      <c r="G302" s="13">
        <f>일위대가목록!F76</f>
        <v>5275</v>
      </c>
      <c r="H302" s="14">
        <f>TRUNC(G302*D302,1)</f>
        <v>42421.5</v>
      </c>
      <c r="I302" s="13">
        <f>일위대가목록!G76</f>
        <v>105</v>
      </c>
      <c r="J302" s="14">
        <f>TRUNC(I302*D302,1)</f>
        <v>844.4</v>
      </c>
      <c r="K302" s="13">
        <f>TRUNC(E302+G302+I302,1)</f>
        <v>5380</v>
      </c>
      <c r="L302" s="14">
        <f>TRUNC(F302+H302+J302,1)</f>
        <v>43265.9</v>
      </c>
      <c r="M302" s="8" t="s">
        <v>668</v>
      </c>
      <c r="N302" s="2" t="s">
        <v>321</v>
      </c>
      <c r="O302" s="2" t="s">
        <v>669</v>
      </c>
      <c r="P302" s="2" t="s">
        <v>63</v>
      </c>
      <c r="Q302" s="2" t="s">
        <v>64</v>
      </c>
      <c r="R302" s="2" t="s">
        <v>64</v>
      </c>
      <c r="S302" s="3"/>
      <c r="T302" s="3"/>
      <c r="U302" s="3"/>
      <c r="V302" s="3"/>
      <c r="W302" s="3"/>
      <c r="X302" s="3"/>
      <c r="Y302" s="3"/>
      <c r="Z302" s="3"/>
      <c r="AA302" s="3"/>
      <c r="AB302" s="3"/>
      <c r="AC302" s="3"/>
      <c r="AD302" s="3"/>
      <c r="AE302" s="3"/>
      <c r="AF302" s="3"/>
      <c r="AG302" s="3"/>
      <c r="AH302" s="3"/>
      <c r="AI302" s="3"/>
      <c r="AJ302" s="3"/>
      <c r="AK302" s="3"/>
      <c r="AL302" s="3"/>
      <c r="AM302" s="3"/>
      <c r="AN302" s="3"/>
      <c r="AO302" s="3"/>
      <c r="AP302" s="3"/>
      <c r="AQ302" s="3"/>
      <c r="AR302" s="3"/>
      <c r="AS302" s="3"/>
      <c r="AT302" s="3"/>
      <c r="AU302" s="3"/>
      <c r="AV302" s="2" t="s">
        <v>52</v>
      </c>
      <c r="AW302" s="2" t="s">
        <v>692</v>
      </c>
      <c r="AX302" s="2" t="s">
        <v>52</v>
      </c>
      <c r="AY302" s="2" t="s">
        <v>52</v>
      </c>
      <c r="AZ302" s="2" t="s">
        <v>52</v>
      </c>
    </row>
    <row r="303" spans="1:52" ht="30" customHeight="1" x14ac:dyDescent="0.3">
      <c r="A303" s="8" t="s">
        <v>418</v>
      </c>
      <c r="B303" s="8" t="s">
        <v>52</v>
      </c>
      <c r="C303" s="8" t="s">
        <v>52</v>
      </c>
      <c r="D303" s="9"/>
      <c r="E303" s="13"/>
      <c r="F303" s="14">
        <f>TRUNC(SUMIF(N302:N302, N301, F302:F302),0)</f>
        <v>0</v>
      </c>
      <c r="G303" s="13"/>
      <c r="H303" s="14">
        <f>TRUNC(SUMIF(N302:N302, N301, H302:H302),0)</f>
        <v>42421</v>
      </c>
      <c r="I303" s="13"/>
      <c r="J303" s="14">
        <f>TRUNC(SUMIF(N302:N302, N301, J302:J302),0)</f>
        <v>844</v>
      </c>
      <c r="K303" s="13"/>
      <c r="L303" s="14">
        <f>F303+H303+J303</f>
        <v>43265</v>
      </c>
      <c r="M303" s="8" t="s">
        <v>52</v>
      </c>
      <c r="N303" s="2" t="s">
        <v>83</v>
      </c>
      <c r="O303" s="2" t="s">
        <v>83</v>
      </c>
      <c r="P303" s="2" t="s">
        <v>52</v>
      </c>
      <c r="Q303" s="2" t="s">
        <v>52</v>
      </c>
      <c r="R303" s="2" t="s">
        <v>52</v>
      </c>
      <c r="S303" s="3"/>
      <c r="T303" s="3"/>
      <c r="U303" s="3"/>
      <c r="V303" s="3"/>
      <c r="W303" s="3"/>
      <c r="X303" s="3"/>
      <c r="Y303" s="3"/>
      <c r="Z303" s="3"/>
      <c r="AA303" s="3"/>
      <c r="AB303" s="3"/>
      <c r="AC303" s="3"/>
      <c r="AD303" s="3"/>
      <c r="AE303" s="3"/>
      <c r="AF303" s="3"/>
      <c r="AG303" s="3"/>
      <c r="AH303" s="3"/>
      <c r="AI303" s="3"/>
      <c r="AJ303" s="3"/>
      <c r="AK303" s="3"/>
      <c r="AL303" s="3"/>
      <c r="AM303" s="3"/>
      <c r="AN303" s="3"/>
      <c r="AO303" s="3"/>
      <c r="AP303" s="3"/>
      <c r="AQ303" s="3"/>
      <c r="AR303" s="3"/>
      <c r="AS303" s="3"/>
      <c r="AT303" s="3"/>
      <c r="AU303" s="3"/>
      <c r="AV303" s="2" t="s">
        <v>52</v>
      </c>
      <c r="AW303" s="2" t="s">
        <v>52</v>
      </c>
      <c r="AX303" s="2" t="s">
        <v>52</v>
      </c>
      <c r="AY303" s="2" t="s">
        <v>52</v>
      </c>
      <c r="AZ303" s="2" t="s">
        <v>52</v>
      </c>
    </row>
    <row r="304" spans="1:52" ht="30" customHeight="1" x14ac:dyDescent="0.3">
      <c r="A304" s="9"/>
      <c r="B304" s="9"/>
      <c r="C304" s="9"/>
      <c r="D304" s="9"/>
      <c r="E304" s="13"/>
      <c r="F304" s="14"/>
      <c r="G304" s="13"/>
      <c r="H304" s="14"/>
      <c r="I304" s="13"/>
      <c r="J304" s="14"/>
      <c r="K304" s="13"/>
      <c r="L304" s="14"/>
      <c r="M304" s="9"/>
    </row>
    <row r="305" spans="1:52" ht="30" customHeight="1" x14ac:dyDescent="0.3">
      <c r="A305" s="124" t="s">
        <v>693</v>
      </c>
      <c r="B305" s="124"/>
      <c r="C305" s="124"/>
      <c r="D305" s="124"/>
      <c r="E305" s="125"/>
      <c r="F305" s="126"/>
      <c r="G305" s="125"/>
      <c r="H305" s="126"/>
      <c r="I305" s="125"/>
      <c r="J305" s="126"/>
      <c r="K305" s="125"/>
      <c r="L305" s="126"/>
      <c r="M305" s="124"/>
      <c r="N305" s="1" t="s">
        <v>326</v>
      </c>
    </row>
    <row r="306" spans="1:52" ht="30" customHeight="1" x14ac:dyDescent="0.3">
      <c r="A306" s="8" t="s">
        <v>667</v>
      </c>
      <c r="B306" s="8" t="s">
        <v>52</v>
      </c>
      <c r="C306" s="8" t="s">
        <v>68</v>
      </c>
      <c r="D306" s="9">
        <v>30.29</v>
      </c>
      <c r="E306" s="13">
        <f>일위대가목록!E76</f>
        <v>0</v>
      </c>
      <c r="F306" s="14">
        <f>TRUNC(E306*D306,1)</f>
        <v>0</v>
      </c>
      <c r="G306" s="13">
        <f>일위대가목록!F76</f>
        <v>5275</v>
      </c>
      <c r="H306" s="14">
        <f>TRUNC(G306*D306,1)</f>
        <v>159779.70000000001</v>
      </c>
      <c r="I306" s="13">
        <f>일위대가목록!G76</f>
        <v>105</v>
      </c>
      <c r="J306" s="14">
        <f>TRUNC(I306*D306,1)</f>
        <v>3180.4</v>
      </c>
      <c r="K306" s="13">
        <f>TRUNC(E306+G306+I306,1)</f>
        <v>5380</v>
      </c>
      <c r="L306" s="14">
        <f>TRUNC(F306+H306+J306,1)</f>
        <v>162960.1</v>
      </c>
      <c r="M306" s="8" t="s">
        <v>668</v>
      </c>
      <c r="N306" s="2" t="s">
        <v>326</v>
      </c>
      <c r="O306" s="2" t="s">
        <v>669</v>
      </c>
      <c r="P306" s="2" t="s">
        <v>63</v>
      </c>
      <c r="Q306" s="2" t="s">
        <v>64</v>
      </c>
      <c r="R306" s="2" t="s">
        <v>64</v>
      </c>
      <c r="S306" s="3"/>
      <c r="T306" s="3"/>
      <c r="U306" s="3"/>
      <c r="V306" s="3"/>
      <c r="W306" s="3"/>
      <c r="X306" s="3"/>
      <c r="Y306" s="3"/>
      <c r="Z306" s="3"/>
      <c r="AA306" s="3"/>
      <c r="AB306" s="3"/>
      <c r="AC306" s="3"/>
      <c r="AD306" s="3"/>
      <c r="AE306" s="3"/>
      <c r="AF306" s="3"/>
      <c r="AG306" s="3"/>
      <c r="AH306" s="3"/>
      <c r="AI306" s="3"/>
      <c r="AJ306" s="3"/>
      <c r="AK306" s="3"/>
      <c r="AL306" s="3"/>
      <c r="AM306" s="3"/>
      <c r="AN306" s="3"/>
      <c r="AO306" s="3"/>
      <c r="AP306" s="3"/>
      <c r="AQ306" s="3"/>
      <c r="AR306" s="3"/>
      <c r="AS306" s="3"/>
      <c r="AT306" s="3"/>
      <c r="AU306" s="3"/>
      <c r="AV306" s="2" t="s">
        <v>52</v>
      </c>
      <c r="AW306" s="2" t="s">
        <v>694</v>
      </c>
      <c r="AX306" s="2" t="s">
        <v>52</v>
      </c>
      <c r="AY306" s="2" t="s">
        <v>52</v>
      </c>
      <c r="AZ306" s="2" t="s">
        <v>52</v>
      </c>
    </row>
    <row r="307" spans="1:52" ht="30" customHeight="1" x14ac:dyDescent="0.3">
      <c r="A307" s="8" t="s">
        <v>418</v>
      </c>
      <c r="B307" s="8" t="s">
        <v>52</v>
      </c>
      <c r="C307" s="8" t="s">
        <v>52</v>
      </c>
      <c r="D307" s="9"/>
      <c r="E307" s="13"/>
      <c r="F307" s="14">
        <f>TRUNC(SUMIF(N306:N306, N305, F306:F306),0)</f>
        <v>0</v>
      </c>
      <c r="G307" s="13"/>
      <c r="H307" s="14">
        <f>TRUNC(SUMIF(N306:N306, N305, H306:H306),0)</f>
        <v>159779</v>
      </c>
      <c r="I307" s="13"/>
      <c r="J307" s="14">
        <f>TRUNC(SUMIF(N306:N306, N305, J306:J306),0)</f>
        <v>3180</v>
      </c>
      <c r="K307" s="13"/>
      <c r="L307" s="14">
        <f>F307+H307+J307</f>
        <v>162959</v>
      </c>
      <c r="M307" s="8" t="s">
        <v>52</v>
      </c>
      <c r="N307" s="2" t="s">
        <v>83</v>
      </c>
      <c r="O307" s="2" t="s">
        <v>83</v>
      </c>
      <c r="P307" s="2" t="s">
        <v>52</v>
      </c>
      <c r="Q307" s="2" t="s">
        <v>52</v>
      </c>
      <c r="R307" s="2" t="s">
        <v>52</v>
      </c>
      <c r="S307" s="3"/>
      <c r="T307" s="3"/>
      <c r="U307" s="3"/>
      <c r="V307" s="3"/>
      <c r="W307" s="3"/>
      <c r="X307" s="3"/>
      <c r="Y307" s="3"/>
      <c r="Z307" s="3"/>
      <c r="AA307" s="3"/>
      <c r="AB307" s="3"/>
      <c r="AC307" s="3"/>
      <c r="AD307" s="3"/>
      <c r="AE307" s="3"/>
      <c r="AF307" s="3"/>
      <c r="AG307" s="3"/>
      <c r="AH307" s="3"/>
      <c r="AI307" s="3"/>
      <c r="AJ307" s="3"/>
      <c r="AK307" s="3"/>
      <c r="AL307" s="3"/>
      <c r="AM307" s="3"/>
      <c r="AN307" s="3"/>
      <c r="AO307" s="3"/>
      <c r="AP307" s="3"/>
      <c r="AQ307" s="3"/>
      <c r="AR307" s="3"/>
      <c r="AS307" s="3"/>
      <c r="AT307" s="3"/>
      <c r="AU307" s="3"/>
      <c r="AV307" s="2" t="s">
        <v>52</v>
      </c>
      <c r="AW307" s="2" t="s">
        <v>52</v>
      </c>
      <c r="AX307" s="2" t="s">
        <v>52</v>
      </c>
      <c r="AY307" s="2" t="s">
        <v>52</v>
      </c>
      <c r="AZ307" s="2" t="s">
        <v>52</v>
      </c>
    </row>
    <row r="308" spans="1:52" ht="30" customHeight="1" x14ac:dyDescent="0.3">
      <c r="A308" s="9"/>
      <c r="B308" s="9"/>
      <c r="C308" s="9"/>
      <c r="D308" s="9"/>
      <c r="E308" s="13"/>
      <c r="F308" s="14"/>
      <c r="G308" s="13"/>
      <c r="H308" s="14"/>
      <c r="I308" s="13"/>
      <c r="J308" s="14"/>
      <c r="K308" s="13"/>
      <c r="L308" s="14"/>
      <c r="M308" s="9"/>
    </row>
    <row r="309" spans="1:52" ht="30" customHeight="1" x14ac:dyDescent="0.3">
      <c r="A309" s="124" t="s">
        <v>695</v>
      </c>
      <c r="B309" s="124"/>
      <c r="C309" s="124"/>
      <c r="D309" s="124"/>
      <c r="E309" s="125"/>
      <c r="F309" s="126"/>
      <c r="G309" s="125"/>
      <c r="H309" s="126"/>
      <c r="I309" s="125"/>
      <c r="J309" s="126"/>
      <c r="K309" s="125"/>
      <c r="L309" s="126"/>
      <c r="M309" s="124"/>
      <c r="N309" s="1" t="s">
        <v>331</v>
      </c>
    </row>
    <row r="310" spans="1:52" ht="30" customHeight="1" x14ac:dyDescent="0.3">
      <c r="A310" s="8" t="s">
        <v>667</v>
      </c>
      <c r="B310" s="8" t="s">
        <v>52</v>
      </c>
      <c r="C310" s="8" t="s">
        <v>68</v>
      </c>
      <c r="D310" s="9">
        <v>9.3450000000000006</v>
      </c>
      <c r="E310" s="13">
        <f>일위대가목록!E76</f>
        <v>0</v>
      </c>
      <c r="F310" s="14">
        <f>TRUNC(E310*D310,1)</f>
        <v>0</v>
      </c>
      <c r="G310" s="13">
        <f>일위대가목록!F76</f>
        <v>5275</v>
      </c>
      <c r="H310" s="14">
        <f>TRUNC(G310*D310,1)</f>
        <v>49294.8</v>
      </c>
      <c r="I310" s="13">
        <f>일위대가목록!G76</f>
        <v>105</v>
      </c>
      <c r="J310" s="14">
        <f>TRUNC(I310*D310,1)</f>
        <v>981.2</v>
      </c>
      <c r="K310" s="13">
        <f>TRUNC(E310+G310+I310,1)</f>
        <v>5380</v>
      </c>
      <c r="L310" s="14">
        <f>TRUNC(F310+H310+J310,1)</f>
        <v>50276</v>
      </c>
      <c r="M310" s="8" t="s">
        <v>668</v>
      </c>
      <c r="N310" s="2" t="s">
        <v>331</v>
      </c>
      <c r="O310" s="2" t="s">
        <v>669</v>
      </c>
      <c r="P310" s="2" t="s">
        <v>63</v>
      </c>
      <c r="Q310" s="2" t="s">
        <v>64</v>
      </c>
      <c r="R310" s="2" t="s">
        <v>64</v>
      </c>
      <c r="S310" s="3"/>
      <c r="T310" s="3"/>
      <c r="U310" s="3"/>
      <c r="V310" s="3"/>
      <c r="W310" s="3"/>
      <c r="X310" s="3"/>
      <c r="Y310" s="3"/>
      <c r="Z310" s="3"/>
      <c r="AA310" s="3"/>
      <c r="AB310" s="3"/>
      <c r="AC310" s="3"/>
      <c r="AD310" s="3"/>
      <c r="AE310" s="3"/>
      <c r="AF310" s="3"/>
      <c r="AG310" s="3"/>
      <c r="AH310" s="3"/>
      <c r="AI310" s="3"/>
      <c r="AJ310" s="3"/>
      <c r="AK310" s="3"/>
      <c r="AL310" s="3"/>
      <c r="AM310" s="3"/>
      <c r="AN310" s="3"/>
      <c r="AO310" s="3"/>
      <c r="AP310" s="3"/>
      <c r="AQ310" s="3"/>
      <c r="AR310" s="3"/>
      <c r="AS310" s="3"/>
      <c r="AT310" s="3"/>
      <c r="AU310" s="3"/>
      <c r="AV310" s="2" t="s">
        <v>52</v>
      </c>
      <c r="AW310" s="2" t="s">
        <v>696</v>
      </c>
      <c r="AX310" s="2" t="s">
        <v>52</v>
      </c>
      <c r="AY310" s="2" t="s">
        <v>52</v>
      </c>
      <c r="AZ310" s="2" t="s">
        <v>52</v>
      </c>
    </row>
    <row r="311" spans="1:52" ht="30" customHeight="1" x14ac:dyDescent="0.3">
      <c r="A311" s="8" t="s">
        <v>418</v>
      </c>
      <c r="B311" s="8" t="s">
        <v>52</v>
      </c>
      <c r="C311" s="8" t="s">
        <v>52</v>
      </c>
      <c r="D311" s="9"/>
      <c r="E311" s="13"/>
      <c r="F311" s="14">
        <f>TRUNC(SUMIF(N310:N310, N309, F310:F310),0)</f>
        <v>0</v>
      </c>
      <c r="G311" s="13"/>
      <c r="H311" s="14">
        <f>TRUNC(SUMIF(N310:N310, N309, H310:H310),0)</f>
        <v>49294</v>
      </c>
      <c r="I311" s="13"/>
      <c r="J311" s="14">
        <f>TRUNC(SUMIF(N310:N310, N309, J310:J310),0)</f>
        <v>981</v>
      </c>
      <c r="K311" s="13"/>
      <c r="L311" s="14">
        <f>F311+H311+J311</f>
        <v>50275</v>
      </c>
      <c r="M311" s="8" t="s">
        <v>52</v>
      </c>
      <c r="N311" s="2" t="s">
        <v>83</v>
      </c>
      <c r="O311" s="2" t="s">
        <v>83</v>
      </c>
      <c r="P311" s="2" t="s">
        <v>52</v>
      </c>
      <c r="Q311" s="2" t="s">
        <v>52</v>
      </c>
      <c r="R311" s="2" t="s">
        <v>52</v>
      </c>
      <c r="S311" s="3"/>
      <c r="T311" s="3"/>
      <c r="U311" s="3"/>
      <c r="V311" s="3"/>
      <c r="W311" s="3"/>
      <c r="X311" s="3"/>
      <c r="Y311" s="3"/>
      <c r="Z311" s="3"/>
      <c r="AA311" s="3"/>
      <c r="AB311" s="3"/>
      <c r="AC311" s="3"/>
      <c r="AD311" s="3"/>
      <c r="AE311" s="3"/>
      <c r="AF311" s="3"/>
      <c r="AG311" s="3"/>
      <c r="AH311" s="3"/>
      <c r="AI311" s="3"/>
      <c r="AJ311" s="3"/>
      <c r="AK311" s="3"/>
      <c r="AL311" s="3"/>
      <c r="AM311" s="3"/>
      <c r="AN311" s="3"/>
      <c r="AO311" s="3"/>
      <c r="AP311" s="3"/>
      <c r="AQ311" s="3"/>
      <c r="AR311" s="3"/>
      <c r="AS311" s="3"/>
      <c r="AT311" s="3"/>
      <c r="AU311" s="3"/>
      <c r="AV311" s="2" t="s">
        <v>52</v>
      </c>
      <c r="AW311" s="2" t="s">
        <v>52</v>
      </c>
      <c r="AX311" s="2" t="s">
        <v>52</v>
      </c>
      <c r="AY311" s="2" t="s">
        <v>52</v>
      </c>
      <c r="AZ311" s="2" t="s">
        <v>52</v>
      </c>
    </row>
    <row r="312" spans="1:52" ht="30" customHeight="1" x14ac:dyDescent="0.3">
      <c r="A312" s="9"/>
      <c r="B312" s="9"/>
      <c r="C312" s="9"/>
      <c r="D312" s="9"/>
      <c r="E312" s="13"/>
      <c r="F312" s="14"/>
      <c r="G312" s="13"/>
      <c r="H312" s="14"/>
      <c r="I312" s="13"/>
      <c r="J312" s="14"/>
      <c r="K312" s="13"/>
      <c r="L312" s="14"/>
      <c r="M312" s="9"/>
    </row>
    <row r="313" spans="1:52" ht="30" customHeight="1" x14ac:dyDescent="0.3">
      <c r="A313" s="124" t="s">
        <v>697</v>
      </c>
      <c r="B313" s="124"/>
      <c r="C313" s="124"/>
      <c r="D313" s="124"/>
      <c r="E313" s="125"/>
      <c r="F313" s="126"/>
      <c r="G313" s="125"/>
      <c r="H313" s="126"/>
      <c r="I313" s="125"/>
      <c r="J313" s="126"/>
      <c r="K313" s="125"/>
      <c r="L313" s="126"/>
      <c r="M313" s="124"/>
      <c r="N313" s="1" t="s">
        <v>336</v>
      </c>
    </row>
    <row r="314" spans="1:52" ht="30" customHeight="1" x14ac:dyDescent="0.3">
      <c r="A314" s="8" t="s">
        <v>667</v>
      </c>
      <c r="B314" s="8" t="s">
        <v>52</v>
      </c>
      <c r="C314" s="8" t="s">
        <v>68</v>
      </c>
      <c r="D314" s="9">
        <v>19.2</v>
      </c>
      <c r="E314" s="13">
        <f>일위대가목록!E76</f>
        <v>0</v>
      </c>
      <c r="F314" s="14">
        <f>TRUNC(E314*D314,1)</f>
        <v>0</v>
      </c>
      <c r="G314" s="13">
        <f>일위대가목록!F76</f>
        <v>5275</v>
      </c>
      <c r="H314" s="14">
        <f>TRUNC(G314*D314,1)</f>
        <v>101280</v>
      </c>
      <c r="I314" s="13">
        <f>일위대가목록!G76</f>
        <v>105</v>
      </c>
      <c r="J314" s="14">
        <f>TRUNC(I314*D314,1)</f>
        <v>2016</v>
      </c>
      <c r="K314" s="13">
        <f>TRUNC(E314+G314+I314,1)</f>
        <v>5380</v>
      </c>
      <c r="L314" s="14">
        <f>TRUNC(F314+H314+J314,1)</f>
        <v>103296</v>
      </c>
      <c r="M314" s="8" t="s">
        <v>668</v>
      </c>
      <c r="N314" s="2" t="s">
        <v>336</v>
      </c>
      <c r="O314" s="2" t="s">
        <v>669</v>
      </c>
      <c r="P314" s="2" t="s">
        <v>63</v>
      </c>
      <c r="Q314" s="2" t="s">
        <v>64</v>
      </c>
      <c r="R314" s="2" t="s">
        <v>64</v>
      </c>
      <c r="S314" s="3"/>
      <c r="T314" s="3"/>
      <c r="U314" s="3"/>
      <c r="V314" s="3"/>
      <c r="W314" s="3"/>
      <c r="X314" s="3"/>
      <c r="Y314" s="3"/>
      <c r="Z314" s="3"/>
      <c r="AA314" s="3"/>
      <c r="AB314" s="3"/>
      <c r="AC314" s="3"/>
      <c r="AD314" s="3"/>
      <c r="AE314" s="3"/>
      <c r="AF314" s="3"/>
      <c r="AG314" s="3"/>
      <c r="AH314" s="3"/>
      <c r="AI314" s="3"/>
      <c r="AJ314" s="3"/>
      <c r="AK314" s="3"/>
      <c r="AL314" s="3"/>
      <c r="AM314" s="3"/>
      <c r="AN314" s="3"/>
      <c r="AO314" s="3"/>
      <c r="AP314" s="3"/>
      <c r="AQ314" s="3"/>
      <c r="AR314" s="3"/>
      <c r="AS314" s="3"/>
      <c r="AT314" s="3"/>
      <c r="AU314" s="3"/>
      <c r="AV314" s="2" t="s">
        <v>52</v>
      </c>
      <c r="AW314" s="2" t="s">
        <v>698</v>
      </c>
      <c r="AX314" s="2" t="s">
        <v>52</v>
      </c>
      <c r="AY314" s="2" t="s">
        <v>52</v>
      </c>
      <c r="AZ314" s="2" t="s">
        <v>52</v>
      </c>
    </row>
    <row r="315" spans="1:52" ht="30" customHeight="1" x14ac:dyDescent="0.3">
      <c r="A315" s="8" t="s">
        <v>418</v>
      </c>
      <c r="B315" s="8" t="s">
        <v>52</v>
      </c>
      <c r="C315" s="8" t="s">
        <v>52</v>
      </c>
      <c r="D315" s="9"/>
      <c r="E315" s="13"/>
      <c r="F315" s="14">
        <f>TRUNC(SUMIF(N314:N314, N313, F314:F314),0)</f>
        <v>0</v>
      </c>
      <c r="G315" s="13"/>
      <c r="H315" s="14">
        <f>TRUNC(SUMIF(N314:N314, N313, H314:H314),0)</f>
        <v>101280</v>
      </c>
      <c r="I315" s="13"/>
      <c r="J315" s="14">
        <f>TRUNC(SUMIF(N314:N314, N313, J314:J314),0)</f>
        <v>2016</v>
      </c>
      <c r="K315" s="13"/>
      <c r="L315" s="14">
        <f>F315+H315+J315</f>
        <v>103296</v>
      </c>
      <c r="M315" s="8" t="s">
        <v>52</v>
      </c>
      <c r="N315" s="2" t="s">
        <v>83</v>
      </c>
      <c r="O315" s="2" t="s">
        <v>83</v>
      </c>
      <c r="P315" s="2" t="s">
        <v>52</v>
      </c>
      <c r="Q315" s="2" t="s">
        <v>52</v>
      </c>
      <c r="R315" s="2" t="s">
        <v>52</v>
      </c>
      <c r="S315" s="3"/>
      <c r="T315" s="3"/>
      <c r="U315" s="3"/>
      <c r="V315" s="3"/>
      <c r="W315" s="3"/>
      <c r="X315" s="3"/>
      <c r="Y315" s="3"/>
      <c r="Z315" s="3"/>
      <c r="AA315" s="3"/>
      <c r="AB315" s="3"/>
      <c r="AC315" s="3"/>
      <c r="AD315" s="3"/>
      <c r="AE315" s="3"/>
      <c r="AF315" s="3"/>
      <c r="AG315" s="3"/>
      <c r="AH315" s="3"/>
      <c r="AI315" s="3"/>
      <c r="AJ315" s="3"/>
      <c r="AK315" s="3"/>
      <c r="AL315" s="3"/>
      <c r="AM315" s="3"/>
      <c r="AN315" s="3"/>
      <c r="AO315" s="3"/>
      <c r="AP315" s="3"/>
      <c r="AQ315" s="3"/>
      <c r="AR315" s="3"/>
      <c r="AS315" s="3"/>
      <c r="AT315" s="3"/>
      <c r="AU315" s="3"/>
      <c r="AV315" s="2" t="s">
        <v>52</v>
      </c>
      <c r="AW315" s="2" t="s">
        <v>52</v>
      </c>
      <c r="AX315" s="2" t="s">
        <v>52</v>
      </c>
      <c r="AY315" s="2" t="s">
        <v>52</v>
      </c>
      <c r="AZ315" s="2" t="s">
        <v>52</v>
      </c>
    </row>
    <row r="316" spans="1:52" ht="30" customHeight="1" x14ac:dyDescent="0.3">
      <c r="A316" s="9"/>
      <c r="B316" s="9"/>
      <c r="C316" s="9"/>
      <c r="D316" s="9"/>
      <c r="E316" s="13"/>
      <c r="F316" s="14"/>
      <c r="G316" s="13"/>
      <c r="H316" s="14"/>
      <c r="I316" s="13"/>
      <c r="J316" s="14"/>
      <c r="K316" s="13"/>
      <c r="L316" s="14"/>
      <c r="M316" s="9"/>
    </row>
    <row r="317" spans="1:52" ht="30" customHeight="1" x14ac:dyDescent="0.3">
      <c r="A317" s="124" t="s">
        <v>699</v>
      </c>
      <c r="B317" s="124"/>
      <c r="C317" s="124"/>
      <c r="D317" s="124"/>
      <c r="E317" s="125"/>
      <c r="F317" s="126"/>
      <c r="G317" s="125"/>
      <c r="H317" s="126"/>
      <c r="I317" s="125"/>
      <c r="J317" s="126"/>
      <c r="K317" s="125"/>
      <c r="L317" s="126"/>
      <c r="M317" s="124"/>
      <c r="N317" s="1" t="s">
        <v>416</v>
      </c>
    </row>
    <row r="318" spans="1:52" ht="30" customHeight="1" x14ac:dyDescent="0.3">
      <c r="A318" s="8" t="s">
        <v>701</v>
      </c>
      <c r="B318" s="8" t="s">
        <v>422</v>
      </c>
      <c r="C318" s="8" t="s">
        <v>423</v>
      </c>
      <c r="D318" s="9">
        <v>0.25</v>
      </c>
      <c r="E318" s="13">
        <f>단가대비표!O35</f>
        <v>0</v>
      </c>
      <c r="F318" s="14">
        <f>TRUNC(E318*D318,1)</f>
        <v>0</v>
      </c>
      <c r="G318" s="13">
        <f>단가대비표!P35</f>
        <v>282352</v>
      </c>
      <c r="H318" s="14">
        <f>TRUNC(G318*D318,1)</f>
        <v>70588</v>
      </c>
      <c r="I318" s="13">
        <f>단가대비표!V35</f>
        <v>0</v>
      </c>
      <c r="J318" s="14">
        <f>TRUNC(I318*D318,1)</f>
        <v>0</v>
      </c>
      <c r="K318" s="13">
        <f>TRUNC(E318+G318+I318,1)</f>
        <v>282352</v>
      </c>
      <c r="L318" s="14">
        <f>TRUNC(F318+H318+J318,1)</f>
        <v>70588</v>
      </c>
      <c r="M318" s="8" t="s">
        <v>702</v>
      </c>
      <c r="N318" s="2" t="s">
        <v>416</v>
      </c>
      <c r="O318" s="2" t="s">
        <v>703</v>
      </c>
      <c r="P318" s="2" t="s">
        <v>64</v>
      </c>
      <c r="Q318" s="2" t="s">
        <v>64</v>
      </c>
      <c r="R318" s="2" t="s">
        <v>63</v>
      </c>
      <c r="S318" s="3"/>
      <c r="T318" s="3"/>
      <c r="U318" s="3"/>
      <c r="V318" s="3"/>
      <c r="W318" s="3"/>
      <c r="X318" s="3"/>
      <c r="Y318" s="3"/>
      <c r="Z318" s="3"/>
      <c r="AA318" s="3"/>
      <c r="AB318" s="3"/>
      <c r="AC318" s="3"/>
      <c r="AD318" s="3"/>
      <c r="AE318" s="3"/>
      <c r="AF318" s="3"/>
      <c r="AG318" s="3"/>
      <c r="AH318" s="3"/>
      <c r="AI318" s="3"/>
      <c r="AJ318" s="3"/>
      <c r="AK318" s="3"/>
      <c r="AL318" s="3"/>
      <c r="AM318" s="3"/>
      <c r="AN318" s="3"/>
      <c r="AO318" s="3"/>
      <c r="AP318" s="3"/>
      <c r="AQ318" s="3"/>
      <c r="AR318" s="3"/>
      <c r="AS318" s="3"/>
      <c r="AT318" s="3"/>
      <c r="AU318" s="3"/>
      <c r="AV318" s="2" t="s">
        <v>52</v>
      </c>
      <c r="AW318" s="2" t="s">
        <v>704</v>
      </c>
      <c r="AX318" s="2" t="s">
        <v>52</v>
      </c>
      <c r="AY318" s="2" t="s">
        <v>52</v>
      </c>
      <c r="AZ318" s="2" t="s">
        <v>52</v>
      </c>
    </row>
    <row r="319" spans="1:52" ht="30" customHeight="1" x14ac:dyDescent="0.3">
      <c r="A319" s="8" t="s">
        <v>421</v>
      </c>
      <c r="B319" s="8" t="s">
        <v>422</v>
      </c>
      <c r="C319" s="8" t="s">
        <v>423</v>
      </c>
      <c r="D319" s="9">
        <v>0.14000000000000001</v>
      </c>
      <c r="E319" s="13">
        <f>단가대비표!O33</f>
        <v>0</v>
      </c>
      <c r="F319" s="14">
        <f>TRUNC(E319*D319,1)</f>
        <v>0</v>
      </c>
      <c r="G319" s="13">
        <f>단가대비표!P33</f>
        <v>167081</v>
      </c>
      <c r="H319" s="14">
        <f>TRUNC(G319*D319,1)</f>
        <v>23391.3</v>
      </c>
      <c r="I319" s="13">
        <f>단가대비표!V33</f>
        <v>0</v>
      </c>
      <c r="J319" s="14">
        <f>TRUNC(I319*D319,1)</f>
        <v>0</v>
      </c>
      <c r="K319" s="13">
        <f>TRUNC(E319+G319+I319,1)</f>
        <v>167081</v>
      </c>
      <c r="L319" s="14">
        <f>TRUNC(F319+H319+J319,1)</f>
        <v>23391.3</v>
      </c>
      <c r="M319" s="8" t="s">
        <v>424</v>
      </c>
      <c r="N319" s="2" t="s">
        <v>416</v>
      </c>
      <c r="O319" s="2" t="s">
        <v>425</v>
      </c>
      <c r="P319" s="2" t="s">
        <v>64</v>
      </c>
      <c r="Q319" s="2" t="s">
        <v>64</v>
      </c>
      <c r="R319" s="2" t="s">
        <v>63</v>
      </c>
      <c r="S319" s="3"/>
      <c r="T319" s="3"/>
      <c r="U319" s="3"/>
      <c r="V319" s="3"/>
      <c r="W319" s="3"/>
      <c r="X319" s="3"/>
      <c r="Y319" s="3"/>
      <c r="Z319" s="3"/>
      <c r="AA319" s="3"/>
      <c r="AB319" s="3"/>
      <c r="AC319" s="3"/>
      <c r="AD319" s="3"/>
      <c r="AE319" s="3"/>
      <c r="AF319" s="3"/>
      <c r="AG319" s="3"/>
      <c r="AH319" s="3"/>
      <c r="AI319" s="3"/>
      <c r="AJ319" s="3"/>
      <c r="AK319" s="3"/>
      <c r="AL319" s="3"/>
      <c r="AM319" s="3"/>
      <c r="AN319" s="3"/>
      <c r="AO319" s="3"/>
      <c r="AP319" s="3"/>
      <c r="AQ319" s="3"/>
      <c r="AR319" s="3"/>
      <c r="AS319" s="3"/>
      <c r="AT319" s="3"/>
      <c r="AU319" s="3"/>
      <c r="AV319" s="2" t="s">
        <v>52</v>
      </c>
      <c r="AW319" s="2" t="s">
        <v>705</v>
      </c>
      <c r="AX319" s="2" t="s">
        <v>52</v>
      </c>
      <c r="AY319" s="2" t="s">
        <v>52</v>
      </c>
      <c r="AZ319" s="2" t="s">
        <v>52</v>
      </c>
    </row>
    <row r="320" spans="1:52" ht="30" customHeight="1" x14ac:dyDescent="0.3">
      <c r="A320" s="8" t="s">
        <v>418</v>
      </c>
      <c r="B320" s="8" t="s">
        <v>52</v>
      </c>
      <c r="C320" s="8" t="s">
        <v>52</v>
      </c>
      <c r="D320" s="9"/>
      <c r="E320" s="13"/>
      <c r="F320" s="14">
        <f>TRUNC(SUMIF(N318:N319, N317, F318:F319),0)</f>
        <v>0</v>
      </c>
      <c r="G320" s="13"/>
      <c r="H320" s="14">
        <f>TRUNC(SUMIF(N318:N319, N317, H318:H319),0)</f>
        <v>93979</v>
      </c>
      <c r="I320" s="13"/>
      <c r="J320" s="14">
        <f>TRUNC(SUMIF(N318:N319, N317, J318:J319),0)</f>
        <v>0</v>
      </c>
      <c r="K320" s="13"/>
      <c r="L320" s="14">
        <f>F320+H320+J320</f>
        <v>93979</v>
      </c>
      <c r="M320" s="8" t="s">
        <v>52</v>
      </c>
      <c r="N320" s="2" t="s">
        <v>83</v>
      </c>
      <c r="O320" s="2" t="s">
        <v>83</v>
      </c>
      <c r="P320" s="2" t="s">
        <v>52</v>
      </c>
      <c r="Q320" s="2" t="s">
        <v>52</v>
      </c>
      <c r="R320" s="2" t="s">
        <v>52</v>
      </c>
      <c r="S320" s="3"/>
      <c r="T320" s="3"/>
      <c r="U320" s="3"/>
      <c r="V320" s="3"/>
      <c r="W320" s="3"/>
      <c r="X320" s="3"/>
      <c r="Y320" s="3"/>
      <c r="Z320" s="3"/>
      <c r="AA320" s="3"/>
      <c r="AB320" s="3"/>
      <c r="AC320" s="3"/>
      <c r="AD320" s="3"/>
      <c r="AE320" s="3"/>
      <c r="AF320" s="3"/>
      <c r="AG320" s="3"/>
      <c r="AH320" s="3"/>
      <c r="AI320" s="3"/>
      <c r="AJ320" s="3"/>
      <c r="AK320" s="3"/>
      <c r="AL320" s="3"/>
      <c r="AM320" s="3"/>
      <c r="AN320" s="3"/>
      <c r="AO320" s="3"/>
      <c r="AP320" s="3"/>
      <c r="AQ320" s="3"/>
      <c r="AR320" s="3"/>
      <c r="AS320" s="3"/>
      <c r="AT320" s="3"/>
      <c r="AU320" s="3"/>
      <c r="AV320" s="2" t="s">
        <v>52</v>
      </c>
      <c r="AW320" s="2" t="s">
        <v>52</v>
      </c>
      <c r="AX320" s="2" t="s">
        <v>52</v>
      </c>
      <c r="AY320" s="2" t="s">
        <v>52</v>
      </c>
      <c r="AZ320" s="2" t="s">
        <v>52</v>
      </c>
    </row>
    <row r="321" spans="1:52" ht="30" customHeight="1" x14ac:dyDescent="0.3">
      <c r="A321" s="9"/>
      <c r="B321" s="9"/>
      <c r="C321" s="9"/>
      <c r="D321" s="9"/>
      <c r="E321" s="13"/>
      <c r="F321" s="14"/>
      <c r="G321" s="13"/>
      <c r="H321" s="14"/>
      <c r="I321" s="13"/>
      <c r="J321" s="14"/>
      <c r="K321" s="13"/>
      <c r="L321" s="14"/>
      <c r="M321" s="9"/>
    </row>
    <row r="322" spans="1:52" ht="30" customHeight="1" x14ac:dyDescent="0.3">
      <c r="A322" s="124" t="s">
        <v>1094</v>
      </c>
      <c r="B322" s="124"/>
      <c r="C322" s="124"/>
      <c r="D322" s="124"/>
      <c r="E322" s="125"/>
      <c r="F322" s="126"/>
      <c r="G322" s="125"/>
      <c r="H322" s="126"/>
      <c r="I322" s="125"/>
      <c r="J322" s="126"/>
      <c r="K322" s="125"/>
      <c r="L322" s="126"/>
      <c r="M322" s="124"/>
      <c r="N322" s="1" t="s">
        <v>438</v>
      </c>
    </row>
    <row r="323" spans="1:52" ht="30" customHeight="1" x14ac:dyDescent="0.3">
      <c r="A323" s="8" t="s">
        <v>706</v>
      </c>
      <c r="B323" s="8" t="s">
        <v>707</v>
      </c>
      <c r="C323" s="8" t="s">
        <v>708</v>
      </c>
      <c r="D323" s="9">
        <v>0.93899999999999995</v>
      </c>
      <c r="E323" s="13">
        <f>단가대비표!O9</f>
        <v>1758</v>
      </c>
      <c r="F323" s="14">
        <f>TRUNC(E323*D323,1)</f>
        <v>1650.7</v>
      </c>
      <c r="G323" s="13">
        <f>단가대비표!P9</f>
        <v>0</v>
      </c>
      <c r="H323" s="14">
        <f>TRUNC(G323*D323,1)</f>
        <v>0</v>
      </c>
      <c r="I323" s="13">
        <f>단가대비표!V9</f>
        <v>0</v>
      </c>
      <c r="J323" s="14">
        <f>TRUNC(I323*D323,1)</f>
        <v>0</v>
      </c>
      <c r="K323" s="13">
        <f t="shared" ref="K323:L325" si="42">TRUNC(E323+G323+I323,1)</f>
        <v>1758</v>
      </c>
      <c r="L323" s="14">
        <f t="shared" si="42"/>
        <v>1650.7</v>
      </c>
      <c r="M323" s="8" t="s">
        <v>709</v>
      </c>
      <c r="N323" s="2" t="s">
        <v>438</v>
      </c>
      <c r="O323" s="2" t="s">
        <v>710</v>
      </c>
      <c r="P323" s="2" t="s">
        <v>64</v>
      </c>
      <c r="Q323" s="2" t="s">
        <v>64</v>
      </c>
      <c r="R323" s="2" t="s">
        <v>63</v>
      </c>
      <c r="S323" s="3"/>
      <c r="T323" s="3"/>
      <c r="U323" s="3"/>
      <c r="V323" s="3"/>
      <c r="W323" s="3"/>
      <c r="X323" s="3"/>
      <c r="Y323" s="3"/>
      <c r="Z323" s="3"/>
      <c r="AA323" s="3"/>
      <c r="AB323" s="3"/>
      <c r="AC323" s="3"/>
      <c r="AD323" s="3"/>
      <c r="AE323" s="3"/>
      <c r="AF323" s="3"/>
      <c r="AG323" s="3"/>
      <c r="AH323" s="3"/>
      <c r="AI323" s="3"/>
      <c r="AJ323" s="3"/>
      <c r="AK323" s="3"/>
      <c r="AL323" s="3"/>
      <c r="AM323" s="3"/>
      <c r="AN323" s="3"/>
      <c r="AO323" s="3"/>
      <c r="AP323" s="3"/>
      <c r="AQ323" s="3"/>
      <c r="AR323" s="3"/>
      <c r="AS323" s="3"/>
      <c r="AT323" s="3"/>
      <c r="AU323" s="3"/>
      <c r="AV323" s="2" t="s">
        <v>52</v>
      </c>
      <c r="AW323" s="2" t="s">
        <v>711</v>
      </c>
      <c r="AX323" s="2" t="s">
        <v>52</v>
      </c>
      <c r="AY323" s="2" t="s">
        <v>52</v>
      </c>
      <c r="AZ323" s="2" t="s">
        <v>52</v>
      </c>
    </row>
    <row r="324" spans="1:52" ht="30" customHeight="1" x14ac:dyDescent="0.3">
      <c r="A324" s="8" t="s">
        <v>712</v>
      </c>
      <c r="B324" s="8" t="s">
        <v>422</v>
      </c>
      <c r="C324" s="8" t="s">
        <v>423</v>
      </c>
      <c r="D324" s="9">
        <v>5.0000000000000001E-3</v>
      </c>
      <c r="E324" s="13">
        <f>단가대비표!O38</f>
        <v>0</v>
      </c>
      <c r="F324" s="14">
        <f>TRUNC(E324*D324,1)</f>
        <v>0</v>
      </c>
      <c r="G324" s="13">
        <f>단가대비표!P38</f>
        <v>279267</v>
      </c>
      <c r="H324" s="14">
        <f>TRUNC(G324*D324,1)</f>
        <v>1396.3</v>
      </c>
      <c r="I324" s="13">
        <f>단가대비표!V38</f>
        <v>0</v>
      </c>
      <c r="J324" s="14">
        <f>TRUNC(I324*D324,1)</f>
        <v>0</v>
      </c>
      <c r="K324" s="13">
        <f t="shared" si="42"/>
        <v>279267</v>
      </c>
      <c r="L324" s="14">
        <f t="shared" si="42"/>
        <v>1396.3</v>
      </c>
      <c r="M324" s="8" t="s">
        <v>713</v>
      </c>
      <c r="N324" s="2" t="s">
        <v>438</v>
      </c>
      <c r="O324" s="2" t="s">
        <v>714</v>
      </c>
      <c r="P324" s="2" t="s">
        <v>64</v>
      </c>
      <c r="Q324" s="2" t="s">
        <v>64</v>
      </c>
      <c r="R324" s="2" t="s">
        <v>63</v>
      </c>
      <c r="S324" s="3"/>
      <c r="T324" s="3"/>
      <c r="U324" s="3"/>
      <c r="V324" s="3"/>
      <c r="W324" s="3"/>
      <c r="X324" s="3"/>
      <c r="Y324" s="3"/>
      <c r="Z324" s="3"/>
      <c r="AA324" s="3"/>
      <c r="AB324" s="3"/>
      <c r="AC324" s="3"/>
      <c r="AD324" s="3"/>
      <c r="AE324" s="3"/>
      <c r="AF324" s="3"/>
      <c r="AG324" s="3"/>
      <c r="AH324" s="3"/>
      <c r="AI324" s="3"/>
      <c r="AJ324" s="3"/>
      <c r="AK324" s="3"/>
      <c r="AL324" s="3"/>
      <c r="AM324" s="3"/>
      <c r="AN324" s="3"/>
      <c r="AO324" s="3"/>
      <c r="AP324" s="3"/>
      <c r="AQ324" s="3"/>
      <c r="AR324" s="3"/>
      <c r="AS324" s="3"/>
      <c r="AT324" s="3"/>
      <c r="AU324" s="3"/>
      <c r="AV324" s="2" t="s">
        <v>52</v>
      </c>
      <c r="AW324" s="2" t="s">
        <v>715</v>
      </c>
      <c r="AX324" s="2" t="s">
        <v>52</v>
      </c>
      <c r="AY324" s="2" t="s">
        <v>52</v>
      </c>
      <c r="AZ324" s="2" t="s">
        <v>52</v>
      </c>
    </row>
    <row r="325" spans="1:52" ht="30" customHeight="1" x14ac:dyDescent="0.3">
      <c r="A325" s="8" t="s">
        <v>421</v>
      </c>
      <c r="B325" s="8" t="s">
        <v>422</v>
      </c>
      <c r="C325" s="8" t="s">
        <v>423</v>
      </c>
      <c r="D325" s="9">
        <v>5.0000000000000001E-3</v>
      </c>
      <c r="E325" s="13">
        <f>단가대비표!O33</f>
        <v>0</v>
      </c>
      <c r="F325" s="14">
        <f>TRUNC(E325*D325,1)</f>
        <v>0</v>
      </c>
      <c r="G325" s="13">
        <f>단가대비표!P33</f>
        <v>167081</v>
      </c>
      <c r="H325" s="14">
        <f>TRUNC(G325*D325,1)</f>
        <v>835.4</v>
      </c>
      <c r="I325" s="13">
        <f>단가대비표!V33</f>
        <v>0</v>
      </c>
      <c r="J325" s="14">
        <f>TRUNC(I325*D325,1)</f>
        <v>0</v>
      </c>
      <c r="K325" s="13">
        <f t="shared" si="42"/>
        <v>167081</v>
      </c>
      <c r="L325" s="14">
        <f t="shared" si="42"/>
        <v>835.4</v>
      </c>
      <c r="M325" s="8" t="s">
        <v>424</v>
      </c>
      <c r="N325" s="2" t="s">
        <v>438</v>
      </c>
      <c r="O325" s="2" t="s">
        <v>425</v>
      </c>
      <c r="P325" s="2" t="s">
        <v>64</v>
      </c>
      <c r="Q325" s="2" t="s">
        <v>64</v>
      </c>
      <c r="R325" s="2" t="s">
        <v>63</v>
      </c>
      <c r="S325" s="3"/>
      <c r="T325" s="3"/>
      <c r="U325" s="3"/>
      <c r="V325" s="3"/>
      <c r="W325" s="3"/>
      <c r="X325" s="3"/>
      <c r="Y325" s="3"/>
      <c r="Z325" s="3"/>
      <c r="AA325" s="3"/>
      <c r="AB325" s="3"/>
      <c r="AC325" s="3"/>
      <c r="AD325" s="3"/>
      <c r="AE325" s="3"/>
      <c r="AF325" s="3"/>
      <c r="AG325" s="3"/>
      <c r="AH325" s="3"/>
      <c r="AI325" s="3"/>
      <c r="AJ325" s="3"/>
      <c r="AK325" s="3"/>
      <c r="AL325" s="3"/>
      <c r="AM325" s="3"/>
      <c r="AN325" s="3"/>
      <c r="AO325" s="3"/>
      <c r="AP325" s="3"/>
      <c r="AQ325" s="3"/>
      <c r="AR325" s="3"/>
      <c r="AS325" s="3"/>
      <c r="AT325" s="3"/>
      <c r="AU325" s="3"/>
      <c r="AV325" s="2" t="s">
        <v>52</v>
      </c>
      <c r="AW325" s="2" t="s">
        <v>716</v>
      </c>
      <c r="AX325" s="2" t="s">
        <v>52</v>
      </c>
      <c r="AY325" s="2" t="s">
        <v>52</v>
      </c>
      <c r="AZ325" s="2" t="s">
        <v>52</v>
      </c>
    </row>
    <row r="326" spans="1:52" ht="30" customHeight="1" x14ac:dyDescent="0.3">
      <c r="A326" s="8" t="s">
        <v>418</v>
      </c>
      <c r="B326" s="8" t="s">
        <v>52</v>
      </c>
      <c r="C326" s="8" t="s">
        <v>52</v>
      </c>
      <c r="D326" s="9"/>
      <c r="E326" s="13"/>
      <c r="F326" s="14">
        <f>TRUNC(SUMIF(N323:N325, N322, F323:F325),0)</f>
        <v>1650</v>
      </c>
      <c r="G326" s="13"/>
      <c r="H326" s="14">
        <f>TRUNC(SUMIF(N323:N325, N322, H323:H325),0)</f>
        <v>2231</v>
      </c>
      <c r="I326" s="13"/>
      <c r="J326" s="14">
        <f>TRUNC(SUMIF(N323:N325, N322, J323:J325),0)</f>
        <v>0</v>
      </c>
      <c r="K326" s="13"/>
      <c r="L326" s="14">
        <f>F326+H326+J326</f>
        <v>3881</v>
      </c>
      <c r="M326" s="8" t="s">
        <v>52</v>
      </c>
      <c r="N326" s="2" t="s">
        <v>83</v>
      </c>
      <c r="O326" s="2" t="s">
        <v>83</v>
      </c>
      <c r="P326" s="2" t="s">
        <v>52</v>
      </c>
      <c r="Q326" s="2" t="s">
        <v>52</v>
      </c>
      <c r="R326" s="2" t="s">
        <v>52</v>
      </c>
      <c r="S326" s="3"/>
      <c r="T326" s="3"/>
      <c r="U326" s="3"/>
      <c r="V326" s="3"/>
      <c r="W326" s="3"/>
      <c r="X326" s="3"/>
      <c r="Y326" s="3"/>
      <c r="Z326" s="3"/>
      <c r="AA326" s="3"/>
      <c r="AB326" s="3"/>
      <c r="AC326" s="3"/>
      <c r="AD326" s="3"/>
      <c r="AE326" s="3"/>
      <c r="AF326" s="3"/>
      <c r="AG326" s="3"/>
      <c r="AH326" s="3"/>
      <c r="AI326" s="3"/>
      <c r="AJ326" s="3"/>
      <c r="AK326" s="3"/>
      <c r="AL326" s="3"/>
      <c r="AM326" s="3"/>
      <c r="AN326" s="3"/>
      <c r="AO326" s="3"/>
      <c r="AP326" s="3"/>
      <c r="AQ326" s="3"/>
      <c r="AR326" s="3"/>
      <c r="AS326" s="3"/>
      <c r="AT326" s="3"/>
      <c r="AU326" s="3"/>
      <c r="AV326" s="2" t="s">
        <v>52</v>
      </c>
      <c r="AW326" s="2" t="s">
        <v>52</v>
      </c>
      <c r="AX326" s="2" t="s">
        <v>52</v>
      </c>
      <c r="AY326" s="2" t="s">
        <v>52</v>
      </c>
      <c r="AZ326" s="2" t="s">
        <v>52</v>
      </c>
    </row>
    <row r="327" spans="1:52" ht="30" customHeight="1" x14ac:dyDescent="0.3">
      <c r="A327" s="9"/>
      <c r="B327" s="9"/>
      <c r="C327" s="9"/>
      <c r="D327" s="9"/>
      <c r="E327" s="13"/>
      <c r="F327" s="14"/>
      <c r="G327" s="13"/>
      <c r="H327" s="14"/>
      <c r="I327" s="13"/>
      <c r="J327" s="14"/>
      <c r="K327" s="13"/>
      <c r="L327" s="14"/>
      <c r="M327" s="9"/>
    </row>
    <row r="328" spans="1:52" ht="30" customHeight="1" x14ac:dyDescent="0.3">
      <c r="A328" s="124" t="s">
        <v>717</v>
      </c>
      <c r="B328" s="124"/>
      <c r="C328" s="124"/>
      <c r="D328" s="124"/>
      <c r="E328" s="125"/>
      <c r="F328" s="126"/>
      <c r="G328" s="125"/>
      <c r="H328" s="126"/>
      <c r="I328" s="125"/>
      <c r="J328" s="126"/>
      <c r="K328" s="125"/>
      <c r="L328" s="126"/>
      <c r="M328" s="124"/>
      <c r="N328" s="1" t="s">
        <v>443</v>
      </c>
    </row>
    <row r="329" spans="1:52" ht="30" customHeight="1" x14ac:dyDescent="0.3">
      <c r="A329" s="8" t="s">
        <v>719</v>
      </c>
      <c r="B329" s="8" t="s">
        <v>720</v>
      </c>
      <c r="C329" s="8" t="s">
        <v>721</v>
      </c>
      <c r="D329" s="9">
        <v>1</v>
      </c>
      <c r="E329" s="13">
        <f>단가대비표!O32</f>
        <v>70</v>
      </c>
      <c r="F329" s="14">
        <f>TRUNC(E329*D329,1)</f>
        <v>70</v>
      </c>
      <c r="G329" s="13">
        <f>단가대비표!P32</f>
        <v>7012</v>
      </c>
      <c r="H329" s="14">
        <f>TRUNC(G329*D329,1)</f>
        <v>7012</v>
      </c>
      <c r="I329" s="13">
        <f>단가대비표!V32</f>
        <v>0</v>
      </c>
      <c r="J329" s="14">
        <f>TRUNC(I329*D329,1)</f>
        <v>0</v>
      </c>
      <c r="K329" s="13">
        <f>TRUNC(E329+G329+I329,1)</f>
        <v>7082</v>
      </c>
      <c r="L329" s="14">
        <f>TRUNC(F329+H329+J329,1)</f>
        <v>7082</v>
      </c>
      <c r="M329" s="8" t="s">
        <v>722</v>
      </c>
      <c r="N329" s="2" t="s">
        <v>443</v>
      </c>
      <c r="O329" s="2" t="s">
        <v>723</v>
      </c>
      <c r="P329" s="2" t="s">
        <v>64</v>
      </c>
      <c r="Q329" s="2" t="s">
        <v>64</v>
      </c>
      <c r="R329" s="2" t="s">
        <v>63</v>
      </c>
      <c r="S329" s="3"/>
      <c r="T329" s="3"/>
      <c r="U329" s="3"/>
      <c r="V329" s="3"/>
      <c r="W329" s="3"/>
      <c r="X329" s="3"/>
      <c r="Y329" s="3"/>
      <c r="Z329" s="3"/>
      <c r="AA329" s="3"/>
      <c r="AB329" s="3"/>
      <c r="AC329" s="3"/>
      <c r="AD329" s="3"/>
      <c r="AE329" s="3"/>
      <c r="AF329" s="3"/>
      <c r="AG329" s="3"/>
      <c r="AH329" s="3"/>
      <c r="AI329" s="3"/>
      <c r="AJ329" s="3"/>
      <c r="AK329" s="3"/>
      <c r="AL329" s="3"/>
      <c r="AM329" s="3"/>
      <c r="AN329" s="3"/>
      <c r="AO329" s="3"/>
      <c r="AP329" s="3"/>
      <c r="AQ329" s="3"/>
      <c r="AR329" s="3"/>
      <c r="AS329" s="3"/>
      <c r="AT329" s="3"/>
      <c r="AU329" s="3"/>
      <c r="AV329" s="2" t="s">
        <v>52</v>
      </c>
      <c r="AW329" s="2" t="s">
        <v>724</v>
      </c>
      <c r="AX329" s="2" t="s">
        <v>52</v>
      </c>
      <c r="AY329" s="2" t="s">
        <v>52</v>
      </c>
      <c r="AZ329" s="2" t="s">
        <v>52</v>
      </c>
    </row>
    <row r="330" spans="1:52" ht="30" customHeight="1" x14ac:dyDescent="0.3">
      <c r="A330" s="8" t="s">
        <v>725</v>
      </c>
      <c r="B330" s="8" t="s">
        <v>726</v>
      </c>
      <c r="C330" s="8" t="s">
        <v>68</v>
      </c>
      <c r="D330" s="9">
        <v>1.05</v>
      </c>
      <c r="E330" s="13">
        <f>단가대비표!O11</f>
        <v>3889</v>
      </c>
      <c r="F330" s="14">
        <f>TRUNC(E330*D330,1)</f>
        <v>4083.4</v>
      </c>
      <c r="G330" s="13">
        <f>단가대비표!P11</f>
        <v>0</v>
      </c>
      <c r="H330" s="14">
        <f>TRUNC(G330*D330,1)</f>
        <v>0</v>
      </c>
      <c r="I330" s="13">
        <f>단가대비표!V11</f>
        <v>0</v>
      </c>
      <c r="J330" s="14">
        <f>TRUNC(I330*D330,1)</f>
        <v>0</v>
      </c>
      <c r="K330" s="13">
        <f>TRUNC(E330+G330+I330,1)</f>
        <v>3889</v>
      </c>
      <c r="L330" s="14">
        <f>TRUNC(F330+H330+J330,1)</f>
        <v>4083.4</v>
      </c>
      <c r="M330" s="8" t="s">
        <v>727</v>
      </c>
      <c r="N330" s="2" t="s">
        <v>443</v>
      </c>
      <c r="O330" s="2" t="s">
        <v>728</v>
      </c>
      <c r="P330" s="2" t="s">
        <v>64</v>
      </c>
      <c r="Q330" s="2" t="s">
        <v>64</v>
      </c>
      <c r="R330" s="2" t="s">
        <v>63</v>
      </c>
      <c r="S330" s="3"/>
      <c r="T330" s="3"/>
      <c r="U330" s="3"/>
      <c r="V330" s="3"/>
      <c r="W330" s="3"/>
      <c r="X330" s="3"/>
      <c r="Y330" s="3"/>
      <c r="Z330" s="3"/>
      <c r="AA330" s="3"/>
      <c r="AB330" s="3"/>
      <c r="AC330" s="3"/>
      <c r="AD330" s="3"/>
      <c r="AE330" s="3"/>
      <c r="AF330" s="3"/>
      <c r="AG330" s="3"/>
      <c r="AH330" s="3"/>
      <c r="AI330" s="3"/>
      <c r="AJ330" s="3"/>
      <c r="AK330" s="3"/>
      <c r="AL330" s="3"/>
      <c r="AM330" s="3"/>
      <c r="AN330" s="3"/>
      <c r="AO330" s="3"/>
      <c r="AP330" s="3"/>
      <c r="AQ330" s="3"/>
      <c r="AR330" s="3"/>
      <c r="AS330" s="3"/>
      <c r="AT330" s="3"/>
      <c r="AU330" s="3"/>
      <c r="AV330" s="2" t="s">
        <v>52</v>
      </c>
      <c r="AW330" s="2" t="s">
        <v>729</v>
      </c>
      <c r="AX330" s="2" t="s">
        <v>52</v>
      </c>
      <c r="AY330" s="2" t="s">
        <v>52</v>
      </c>
      <c r="AZ330" s="2" t="s">
        <v>52</v>
      </c>
    </row>
    <row r="331" spans="1:52" ht="30" customHeight="1" x14ac:dyDescent="0.3">
      <c r="A331" s="8" t="s">
        <v>418</v>
      </c>
      <c r="B331" s="8" t="s">
        <v>52</v>
      </c>
      <c r="C331" s="8" t="s">
        <v>52</v>
      </c>
      <c r="D331" s="9"/>
      <c r="E331" s="13"/>
      <c r="F331" s="14">
        <f>TRUNC(SUMIF(N329:N330, N328, F329:F330),0)</f>
        <v>4153</v>
      </c>
      <c r="G331" s="13"/>
      <c r="H331" s="14">
        <f>TRUNC(SUMIF(N329:N330, N328, H329:H330),0)</f>
        <v>7012</v>
      </c>
      <c r="I331" s="13"/>
      <c r="J331" s="14">
        <f>TRUNC(SUMIF(N329:N330, N328, J329:J330),0)</f>
        <v>0</v>
      </c>
      <c r="K331" s="13"/>
      <c r="L331" s="14">
        <f>F331+H331+J331</f>
        <v>11165</v>
      </c>
      <c r="M331" s="8" t="s">
        <v>52</v>
      </c>
      <c r="N331" s="2" t="s">
        <v>83</v>
      </c>
      <c r="O331" s="2" t="s">
        <v>83</v>
      </c>
      <c r="P331" s="2" t="s">
        <v>52</v>
      </c>
      <c r="Q331" s="2" t="s">
        <v>52</v>
      </c>
      <c r="R331" s="2" t="s">
        <v>52</v>
      </c>
      <c r="S331" s="3"/>
      <c r="T331" s="3"/>
      <c r="U331" s="3"/>
      <c r="V331" s="3"/>
      <c r="W331" s="3"/>
      <c r="X331" s="3"/>
      <c r="Y331" s="3"/>
      <c r="Z331" s="3"/>
      <c r="AA331" s="3"/>
      <c r="AB331" s="3"/>
      <c r="AC331" s="3"/>
      <c r="AD331" s="3"/>
      <c r="AE331" s="3"/>
      <c r="AF331" s="3"/>
      <c r="AG331" s="3"/>
      <c r="AH331" s="3"/>
      <c r="AI331" s="3"/>
      <c r="AJ331" s="3"/>
      <c r="AK331" s="3"/>
      <c r="AL331" s="3"/>
      <c r="AM331" s="3"/>
      <c r="AN331" s="3"/>
      <c r="AO331" s="3"/>
      <c r="AP331" s="3"/>
      <c r="AQ331" s="3"/>
      <c r="AR331" s="3"/>
      <c r="AS331" s="3"/>
      <c r="AT331" s="3"/>
      <c r="AU331" s="3"/>
      <c r="AV331" s="2" t="s">
        <v>52</v>
      </c>
      <c r="AW331" s="2" t="s">
        <v>52</v>
      </c>
      <c r="AX331" s="2" t="s">
        <v>52</v>
      </c>
      <c r="AY331" s="2" t="s">
        <v>52</v>
      </c>
      <c r="AZ331" s="2" t="s">
        <v>52</v>
      </c>
    </row>
    <row r="332" spans="1:52" ht="30" customHeight="1" x14ac:dyDescent="0.3">
      <c r="A332" s="9"/>
      <c r="B332" s="9"/>
      <c r="C332" s="9"/>
      <c r="D332" s="9"/>
      <c r="E332" s="13"/>
      <c r="F332" s="14"/>
      <c r="G332" s="13"/>
      <c r="H332" s="14"/>
      <c r="I332" s="13"/>
      <c r="J332" s="14"/>
      <c r="K332" s="13"/>
      <c r="L332" s="14"/>
      <c r="M332" s="9"/>
    </row>
    <row r="333" spans="1:52" ht="30" customHeight="1" x14ac:dyDescent="0.3">
      <c r="A333" s="124" t="s">
        <v>730</v>
      </c>
      <c r="B333" s="124"/>
      <c r="C333" s="124"/>
      <c r="D333" s="124"/>
      <c r="E333" s="125"/>
      <c r="F333" s="126"/>
      <c r="G333" s="125"/>
      <c r="H333" s="126"/>
      <c r="I333" s="125"/>
      <c r="J333" s="126"/>
      <c r="K333" s="125"/>
      <c r="L333" s="126"/>
      <c r="M333" s="124"/>
      <c r="N333" s="1" t="s">
        <v>448</v>
      </c>
    </row>
    <row r="334" spans="1:52" ht="30" customHeight="1" x14ac:dyDescent="0.3">
      <c r="A334" s="8" t="s">
        <v>732</v>
      </c>
      <c r="B334" s="8" t="s">
        <v>733</v>
      </c>
      <c r="C334" s="8" t="s">
        <v>68</v>
      </c>
      <c r="D334" s="9">
        <v>1</v>
      </c>
      <c r="E334" s="13">
        <f>일위대가목록!E61</f>
        <v>1858</v>
      </c>
      <c r="F334" s="14">
        <f>TRUNC(E334*D334,1)</f>
        <v>1858</v>
      </c>
      <c r="G334" s="13">
        <f>일위대가목록!F61</f>
        <v>8863</v>
      </c>
      <c r="H334" s="14">
        <f>TRUNC(G334*D334,1)</f>
        <v>8863</v>
      </c>
      <c r="I334" s="13">
        <f>일위대가목록!G61</f>
        <v>0</v>
      </c>
      <c r="J334" s="14">
        <f>TRUNC(I334*D334,1)</f>
        <v>0</v>
      </c>
      <c r="K334" s="13">
        <f t="shared" ref="K334:L336" si="43">TRUNC(E334+G334+I334,1)</f>
        <v>10721</v>
      </c>
      <c r="L334" s="14">
        <f t="shared" si="43"/>
        <v>10721</v>
      </c>
      <c r="M334" s="8" t="s">
        <v>734</v>
      </c>
      <c r="N334" s="2" t="s">
        <v>448</v>
      </c>
      <c r="O334" s="2" t="s">
        <v>735</v>
      </c>
      <c r="P334" s="2" t="s">
        <v>63</v>
      </c>
      <c r="Q334" s="2" t="s">
        <v>64</v>
      </c>
      <c r="R334" s="2" t="s">
        <v>64</v>
      </c>
      <c r="S334" s="3"/>
      <c r="T334" s="3"/>
      <c r="U334" s="3"/>
      <c r="V334" s="3"/>
      <c r="W334" s="3"/>
      <c r="X334" s="3"/>
      <c r="Y334" s="3"/>
      <c r="Z334" s="3"/>
      <c r="AA334" s="3"/>
      <c r="AB334" s="3"/>
      <c r="AC334" s="3"/>
      <c r="AD334" s="3"/>
      <c r="AE334" s="3"/>
      <c r="AF334" s="3"/>
      <c r="AG334" s="3"/>
      <c r="AH334" s="3"/>
      <c r="AI334" s="3"/>
      <c r="AJ334" s="3"/>
      <c r="AK334" s="3"/>
      <c r="AL334" s="3"/>
      <c r="AM334" s="3"/>
      <c r="AN334" s="3"/>
      <c r="AO334" s="3"/>
      <c r="AP334" s="3"/>
      <c r="AQ334" s="3"/>
      <c r="AR334" s="3"/>
      <c r="AS334" s="3"/>
      <c r="AT334" s="3"/>
      <c r="AU334" s="3"/>
      <c r="AV334" s="2" t="s">
        <v>52</v>
      </c>
      <c r="AW334" s="2" t="s">
        <v>736</v>
      </c>
      <c r="AX334" s="2" t="s">
        <v>52</v>
      </c>
      <c r="AY334" s="2" t="s">
        <v>52</v>
      </c>
      <c r="AZ334" s="2" t="s">
        <v>52</v>
      </c>
    </row>
    <row r="335" spans="1:52" ht="30" customHeight="1" x14ac:dyDescent="0.3">
      <c r="A335" s="8" t="s">
        <v>650</v>
      </c>
      <c r="B335" s="8" t="s">
        <v>651</v>
      </c>
      <c r="C335" s="8" t="s">
        <v>68</v>
      </c>
      <c r="D335" s="9">
        <v>1</v>
      </c>
      <c r="E335" s="13">
        <f>일위대가목록!E62</f>
        <v>2011</v>
      </c>
      <c r="F335" s="14">
        <f>TRUNC(E335*D335,1)</f>
        <v>2011</v>
      </c>
      <c r="G335" s="13">
        <f>일위대가목록!F62</f>
        <v>0</v>
      </c>
      <c r="H335" s="14">
        <f>TRUNC(G335*D335,1)</f>
        <v>0</v>
      </c>
      <c r="I335" s="13">
        <f>일위대가목록!G62</f>
        <v>0</v>
      </c>
      <c r="J335" s="14">
        <f>TRUNC(I335*D335,1)</f>
        <v>0</v>
      </c>
      <c r="K335" s="13">
        <f t="shared" si="43"/>
        <v>2011</v>
      </c>
      <c r="L335" s="14">
        <f t="shared" si="43"/>
        <v>2011</v>
      </c>
      <c r="M335" s="8" t="s">
        <v>652</v>
      </c>
      <c r="N335" s="2" t="s">
        <v>52</v>
      </c>
      <c r="O335" s="2" t="s">
        <v>653</v>
      </c>
      <c r="P335" s="2" t="s">
        <v>63</v>
      </c>
      <c r="Q335" s="2" t="s">
        <v>64</v>
      </c>
      <c r="R335" s="2" t="s">
        <v>64</v>
      </c>
      <c r="S335" s="3"/>
      <c r="T335" s="3"/>
      <c r="U335" s="3"/>
      <c r="V335" s="3"/>
      <c r="W335" s="3"/>
      <c r="X335" s="3"/>
      <c r="Y335" s="3"/>
      <c r="Z335" s="3"/>
      <c r="AA335" s="3"/>
      <c r="AB335" s="3"/>
      <c r="AC335" s="3"/>
      <c r="AD335" s="3"/>
      <c r="AE335" s="3"/>
      <c r="AF335" s="3"/>
      <c r="AG335" s="3"/>
      <c r="AH335" s="3"/>
      <c r="AI335" s="3"/>
      <c r="AJ335" s="3"/>
      <c r="AK335" s="3"/>
      <c r="AL335" s="3"/>
      <c r="AM335" s="3"/>
      <c r="AN335" s="3"/>
      <c r="AO335" s="3"/>
      <c r="AP335" s="3"/>
      <c r="AQ335" s="3"/>
      <c r="AR335" s="3"/>
      <c r="AS335" s="3"/>
      <c r="AT335" s="3"/>
      <c r="AU335" s="3"/>
      <c r="AV335" s="2" t="s">
        <v>52</v>
      </c>
      <c r="AW335" s="2" t="s">
        <v>737</v>
      </c>
      <c r="AX335" s="2" t="s">
        <v>52</v>
      </c>
      <c r="AY335" s="2" t="s">
        <v>655</v>
      </c>
      <c r="AZ335" s="2" t="s">
        <v>52</v>
      </c>
    </row>
    <row r="336" spans="1:52" ht="30" customHeight="1" x14ac:dyDescent="0.3">
      <c r="A336" s="8" t="s">
        <v>656</v>
      </c>
      <c r="B336" s="8" t="s">
        <v>657</v>
      </c>
      <c r="C336" s="8" t="s">
        <v>68</v>
      </c>
      <c r="D336" s="9">
        <v>1</v>
      </c>
      <c r="E336" s="13">
        <f>일위대가목록!E63</f>
        <v>136</v>
      </c>
      <c r="F336" s="14">
        <f>TRUNC(E336*D336,1)</f>
        <v>136</v>
      </c>
      <c r="G336" s="13">
        <f>일위대가목록!F63</f>
        <v>6832</v>
      </c>
      <c r="H336" s="14">
        <f>TRUNC(G336*D336,1)</f>
        <v>6832</v>
      </c>
      <c r="I336" s="13">
        <f>일위대가목록!G63</f>
        <v>0</v>
      </c>
      <c r="J336" s="14">
        <f>TRUNC(I336*D336,1)</f>
        <v>0</v>
      </c>
      <c r="K336" s="13">
        <f t="shared" si="43"/>
        <v>6968</v>
      </c>
      <c r="L336" s="14">
        <f t="shared" si="43"/>
        <v>6968</v>
      </c>
      <c r="M336" s="8" t="s">
        <v>658</v>
      </c>
      <c r="N336" s="2" t="s">
        <v>448</v>
      </c>
      <c r="O336" s="2" t="s">
        <v>659</v>
      </c>
      <c r="P336" s="2" t="s">
        <v>63</v>
      </c>
      <c r="Q336" s="2" t="s">
        <v>64</v>
      </c>
      <c r="R336" s="2" t="s">
        <v>64</v>
      </c>
      <c r="S336" s="3"/>
      <c r="T336" s="3"/>
      <c r="U336" s="3"/>
      <c r="V336" s="3"/>
      <c r="W336" s="3"/>
      <c r="X336" s="3"/>
      <c r="Y336" s="3"/>
      <c r="Z336" s="3"/>
      <c r="AA336" s="3"/>
      <c r="AB336" s="3"/>
      <c r="AC336" s="3"/>
      <c r="AD336" s="3"/>
      <c r="AE336" s="3"/>
      <c r="AF336" s="3"/>
      <c r="AG336" s="3"/>
      <c r="AH336" s="3"/>
      <c r="AI336" s="3"/>
      <c r="AJ336" s="3"/>
      <c r="AK336" s="3"/>
      <c r="AL336" s="3"/>
      <c r="AM336" s="3"/>
      <c r="AN336" s="3"/>
      <c r="AO336" s="3"/>
      <c r="AP336" s="3"/>
      <c r="AQ336" s="3"/>
      <c r="AR336" s="3"/>
      <c r="AS336" s="3"/>
      <c r="AT336" s="3"/>
      <c r="AU336" s="3"/>
      <c r="AV336" s="2" t="s">
        <v>52</v>
      </c>
      <c r="AW336" s="2" t="s">
        <v>738</v>
      </c>
      <c r="AX336" s="2" t="s">
        <v>52</v>
      </c>
      <c r="AY336" s="2" t="s">
        <v>52</v>
      </c>
      <c r="AZ336" s="2" t="s">
        <v>52</v>
      </c>
    </row>
    <row r="337" spans="1:52" ht="30" customHeight="1" x14ac:dyDescent="0.3">
      <c r="A337" s="8" t="s">
        <v>418</v>
      </c>
      <c r="B337" s="8" t="s">
        <v>52</v>
      </c>
      <c r="C337" s="8" t="s">
        <v>52</v>
      </c>
      <c r="D337" s="9"/>
      <c r="E337" s="13"/>
      <c r="F337" s="14">
        <f>TRUNC(SUMIF(N334:N336, N333, F334:F336),0)</f>
        <v>1994</v>
      </c>
      <c r="G337" s="13"/>
      <c r="H337" s="14">
        <f>TRUNC(SUMIF(N334:N336, N333, H334:H336),0)</f>
        <v>15695</v>
      </c>
      <c r="I337" s="13"/>
      <c r="J337" s="14">
        <f>TRUNC(SUMIF(N334:N336, N333, J334:J336),0)</f>
        <v>0</v>
      </c>
      <c r="K337" s="13"/>
      <c r="L337" s="14">
        <f>F337+H337+J337</f>
        <v>17689</v>
      </c>
      <c r="M337" s="8" t="s">
        <v>52</v>
      </c>
      <c r="N337" s="2" t="s">
        <v>83</v>
      </c>
      <c r="O337" s="2" t="s">
        <v>83</v>
      </c>
      <c r="P337" s="2" t="s">
        <v>52</v>
      </c>
      <c r="Q337" s="2" t="s">
        <v>52</v>
      </c>
      <c r="R337" s="2" t="s">
        <v>52</v>
      </c>
      <c r="S337" s="3"/>
      <c r="T337" s="3"/>
      <c r="U337" s="3"/>
      <c r="V337" s="3"/>
      <c r="W337" s="3"/>
      <c r="X337" s="3"/>
      <c r="Y337" s="3"/>
      <c r="Z337" s="3"/>
      <c r="AA337" s="3"/>
      <c r="AB337" s="3"/>
      <c r="AC337" s="3"/>
      <c r="AD337" s="3"/>
      <c r="AE337" s="3"/>
      <c r="AF337" s="3"/>
      <c r="AG337" s="3"/>
      <c r="AH337" s="3"/>
      <c r="AI337" s="3"/>
      <c r="AJ337" s="3"/>
      <c r="AK337" s="3"/>
      <c r="AL337" s="3"/>
      <c r="AM337" s="3"/>
      <c r="AN337" s="3"/>
      <c r="AO337" s="3"/>
      <c r="AP337" s="3"/>
      <c r="AQ337" s="3"/>
      <c r="AR337" s="3"/>
      <c r="AS337" s="3"/>
      <c r="AT337" s="3"/>
      <c r="AU337" s="3"/>
      <c r="AV337" s="2" t="s">
        <v>52</v>
      </c>
      <c r="AW337" s="2" t="s">
        <v>52</v>
      </c>
      <c r="AX337" s="2" t="s">
        <v>52</v>
      </c>
      <c r="AY337" s="2" t="s">
        <v>52</v>
      </c>
      <c r="AZ337" s="2" t="s">
        <v>52</v>
      </c>
    </row>
    <row r="338" spans="1:52" ht="30" customHeight="1" x14ac:dyDescent="0.3">
      <c r="A338" s="9"/>
      <c r="B338" s="9"/>
      <c r="C338" s="9"/>
      <c r="D338" s="9"/>
      <c r="E338" s="13"/>
      <c r="F338" s="14"/>
      <c r="G338" s="13"/>
      <c r="H338" s="14"/>
      <c r="I338" s="13"/>
      <c r="J338" s="14"/>
      <c r="K338" s="13"/>
      <c r="L338" s="14"/>
      <c r="M338" s="9"/>
    </row>
    <row r="339" spans="1:52" ht="30" customHeight="1" x14ac:dyDescent="0.3">
      <c r="A339" s="124" t="s">
        <v>739</v>
      </c>
      <c r="B339" s="124"/>
      <c r="C339" s="124"/>
      <c r="D339" s="124"/>
      <c r="E339" s="125"/>
      <c r="F339" s="126"/>
      <c r="G339" s="125"/>
      <c r="H339" s="126"/>
      <c r="I339" s="125"/>
      <c r="J339" s="126"/>
      <c r="K339" s="125"/>
      <c r="L339" s="126"/>
      <c r="M339" s="124"/>
      <c r="N339" s="1" t="s">
        <v>735</v>
      </c>
    </row>
    <row r="340" spans="1:52" ht="30" customHeight="1" x14ac:dyDescent="0.3">
      <c r="A340" s="8" t="s">
        <v>741</v>
      </c>
      <c r="B340" s="8" t="s">
        <v>742</v>
      </c>
      <c r="C340" s="8" t="s">
        <v>721</v>
      </c>
      <c r="D340" s="9">
        <v>1</v>
      </c>
      <c r="E340" s="13">
        <f>단가대비표!O31</f>
        <v>1858</v>
      </c>
      <c r="F340" s="14">
        <f>TRUNC(E340*D340,1)</f>
        <v>1858</v>
      </c>
      <c r="G340" s="13">
        <f>단가대비표!P31</f>
        <v>8863</v>
      </c>
      <c r="H340" s="14">
        <f>TRUNC(G340*D340,1)</f>
        <v>8863</v>
      </c>
      <c r="I340" s="13">
        <f>단가대비표!V31</f>
        <v>0</v>
      </c>
      <c r="J340" s="14">
        <f>TRUNC(I340*D340,1)</f>
        <v>0</v>
      </c>
      <c r="K340" s="13">
        <f>TRUNC(E340+G340+I340,1)</f>
        <v>10721</v>
      </c>
      <c r="L340" s="14">
        <f>TRUNC(F340+H340+J340,1)</f>
        <v>10721</v>
      </c>
      <c r="M340" s="8" t="s">
        <v>743</v>
      </c>
      <c r="N340" s="2" t="s">
        <v>735</v>
      </c>
      <c r="O340" s="2" t="s">
        <v>744</v>
      </c>
      <c r="P340" s="2" t="s">
        <v>64</v>
      </c>
      <c r="Q340" s="2" t="s">
        <v>64</v>
      </c>
      <c r="R340" s="2" t="s">
        <v>63</v>
      </c>
      <c r="S340" s="3"/>
      <c r="T340" s="3"/>
      <c r="U340" s="3"/>
      <c r="V340" s="3"/>
      <c r="W340" s="3"/>
      <c r="X340" s="3"/>
      <c r="Y340" s="3"/>
      <c r="Z340" s="3"/>
      <c r="AA340" s="3"/>
      <c r="AB340" s="3"/>
      <c r="AC340" s="3"/>
      <c r="AD340" s="3"/>
      <c r="AE340" s="3"/>
      <c r="AF340" s="3"/>
      <c r="AG340" s="3"/>
      <c r="AH340" s="3"/>
      <c r="AI340" s="3"/>
      <c r="AJ340" s="3"/>
      <c r="AK340" s="3"/>
      <c r="AL340" s="3"/>
      <c r="AM340" s="3"/>
      <c r="AN340" s="3"/>
      <c r="AO340" s="3"/>
      <c r="AP340" s="3"/>
      <c r="AQ340" s="3"/>
      <c r="AR340" s="3"/>
      <c r="AS340" s="3"/>
      <c r="AT340" s="3"/>
      <c r="AU340" s="3"/>
      <c r="AV340" s="2" t="s">
        <v>52</v>
      </c>
      <c r="AW340" s="2" t="s">
        <v>745</v>
      </c>
      <c r="AX340" s="2" t="s">
        <v>52</v>
      </c>
      <c r="AY340" s="2" t="s">
        <v>52</v>
      </c>
      <c r="AZ340" s="2" t="s">
        <v>52</v>
      </c>
    </row>
    <row r="341" spans="1:52" ht="30" customHeight="1" x14ac:dyDescent="0.3">
      <c r="A341" s="8" t="s">
        <v>418</v>
      </c>
      <c r="B341" s="8" t="s">
        <v>52</v>
      </c>
      <c r="C341" s="8" t="s">
        <v>52</v>
      </c>
      <c r="D341" s="9"/>
      <c r="E341" s="13"/>
      <c r="F341" s="14">
        <f>TRUNC(SUMIF(N340:N340, N339, F340:F340),0)</f>
        <v>1858</v>
      </c>
      <c r="G341" s="13"/>
      <c r="H341" s="14">
        <f>TRUNC(SUMIF(N340:N340, N339, H340:H340),0)</f>
        <v>8863</v>
      </c>
      <c r="I341" s="13"/>
      <c r="J341" s="14">
        <f>TRUNC(SUMIF(N340:N340, N339, J340:J340),0)</f>
        <v>0</v>
      </c>
      <c r="K341" s="13"/>
      <c r="L341" s="14">
        <f>F341+H341+J341</f>
        <v>10721</v>
      </c>
      <c r="M341" s="8" t="s">
        <v>52</v>
      </c>
      <c r="N341" s="2" t="s">
        <v>83</v>
      </c>
      <c r="O341" s="2" t="s">
        <v>83</v>
      </c>
      <c r="P341" s="2" t="s">
        <v>52</v>
      </c>
      <c r="Q341" s="2" t="s">
        <v>52</v>
      </c>
      <c r="R341" s="2" t="s">
        <v>52</v>
      </c>
      <c r="S341" s="3"/>
      <c r="T341" s="3"/>
      <c r="U341" s="3"/>
      <c r="V341" s="3"/>
      <c r="W341" s="3"/>
      <c r="X341" s="3"/>
      <c r="Y341" s="3"/>
      <c r="Z341" s="3"/>
      <c r="AA341" s="3"/>
      <c r="AB341" s="3"/>
      <c r="AC341" s="3"/>
      <c r="AD341" s="3"/>
      <c r="AE341" s="3"/>
      <c r="AF341" s="3"/>
      <c r="AG341" s="3"/>
      <c r="AH341" s="3"/>
      <c r="AI341" s="3"/>
      <c r="AJ341" s="3"/>
      <c r="AK341" s="3"/>
      <c r="AL341" s="3"/>
      <c r="AM341" s="3"/>
      <c r="AN341" s="3"/>
      <c r="AO341" s="3"/>
      <c r="AP341" s="3"/>
      <c r="AQ341" s="3"/>
      <c r="AR341" s="3"/>
      <c r="AS341" s="3"/>
      <c r="AT341" s="3"/>
      <c r="AU341" s="3"/>
      <c r="AV341" s="2" t="s">
        <v>52</v>
      </c>
      <c r="AW341" s="2" t="s">
        <v>52</v>
      </c>
      <c r="AX341" s="2" t="s">
        <v>52</v>
      </c>
      <c r="AY341" s="2" t="s">
        <v>52</v>
      </c>
      <c r="AZ341" s="2" t="s">
        <v>52</v>
      </c>
    </row>
    <row r="342" spans="1:52" ht="30" customHeight="1" x14ac:dyDescent="0.3">
      <c r="A342" s="9"/>
      <c r="B342" s="9"/>
      <c r="C342" s="9"/>
      <c r="D342" s="9"/>
      <c r="E342" s="13"/>
      <c r="F342" s="14"/>
      <c r="G342" s="13"/>
      <c r="H342" s="14"/>
      <c r="I342" s="13"/>
      <c r="J342" s="14"/>
      <c r="K342" s="13"/>
      <c r="L342" s="14"/>
      <c r="M342" s="9"/>
    </row>
    <row r="343" spans="1:52" ht="30" customHeight="1" x14ac:dyDescent="0.3">
      <c r="A343" s="124" t="s">
        <v>746</v>
      </c>
      <c r="B343" s="124"/>
      <c r="C343" s="124"/>
      <c r="D343" s="124"/>
      <c r="E343" s="125"/>
      <c r="F343" s="126"/>
      <c r="G343" s="125"/>
      <c r="H343" s="126"/>
      <c r="I343" s="125"/>
      <c r="J343" s="126"/>
      <c r="K343" s="125"/>
      <c r="L343" s="126"/>
      <c r="M343" s="124"/>
      <c r="N343" s="1" t="s">
        <v>653</v>
      </c>
    </row>
    <row r="344" spans="1:52" ht="30" customHeight="1" x14ac:dyDescent="0.3">
      <c r="A344" s="8" t="s">
        <v>748</v>
      </c>
      <c r="B344" s="8" t="s">
        <v>749</v>
      </c>
      <c r="C344" s="8" t="s">
        <v>750</v>
      </c>
      <c r="D344" s="9">
        <v>0.19700000000000001</v>
      </c>
      <c r="E344" s="13">
        <f>단가대비표!O23</f>
        <v>10009</v>
      </c>
      <c r="F344" s="14">
        <f>TRUNC(E344*D344,1)</f>
        <v>1971.7</v>
      </c>
      <c r="G344" s="13">
        <f>단가대비표!P23</f>
        <v>0</v>
      </c>
      <c r="H344" s="14">
        <f>TRUNC(G344*D344,1)</f>
        <v>0</v>
      </c>
      <c r="I344" s="13">
        <f>단가대비표!V23</f>
        <v>0</v>
      </c>
      <c r="J344" s="14">
        <f>TRUNC(I344*D344,1)</f>
        <v>0</v>
      </c>
      <c r="K344" s="13">
        <f>TRUNC(E344+G344+I344,1)</f>
        <v>10009</v>
      </c>
      <c r="L344" s="14">
        <f>TRUNC(F344+H344+J344,1)</f>
        <v>1971.7</v>
      </c>
      <c r="M344" s="8" t="s">
        <v>751</v>
      </c>
      <c r="N344" s="2" t="s">
        <v>653</v>
      </c>
      <c r="O344" s="2" t="s">
        <v>752</v>
      </c>
      <c r="P344" s="2" t="s">
        <v>64</v>
      </c>
      <c r="Q344" s="2" t="s">
        <v>64</v>
      </c>
      <c r="R344" s="2" t="s">
        <v>63</v>
      </c>
      <c r="S344" s="3"/>
      <c r="T344" s="3"/>
      <c r="U344" s="3"/>
      <c r="V344" s="3">
        <v>1</v>
      </c>
      <c r="W344" s="3"/>
      <c r="X344" s="3"/>
      <c r="Y344" s="3"/>
      <c r="Z344" s="3"/>
      <c r="AA344" s="3"/>
      <c r="AB344" s="3"/>
      <c r="AC344" s="3"/>
      <c r="AD344" s="3"/>
      <c r="AE344" s="3"/>
      <c r="AF344" s="3"/>
      <c r="AG344" s="3"/>
      <c r="AH344" s="3"/>
      <c r="AI344" s="3"/>
      <c r="AJ344" s="3"/>
      <c r="AK344" s="3"/>
      <c r="AL344" s="3"/>
      <c r="AM344" s="3"/>
      <c r="AN344" s="3"/>
      <c r="AO344" s="3"/>
      <c r="AP344" s="3"/>
      <c r="AQ344" s="3"/>
      <c r="AR344" s="3"/>
      <c r="AS344" s="3"/>
      <c r="AT344" s="3"/>
      <c r="AU344" s="3"/>
      <c r="AV344" s="2" t="s">
        <v>52</v>
      </c>
      <c r="AW344" s="2" t="s">
        <v>753</v>
      </c>
      <c r="AX344" s="2" t="s">
        <v>52</v>
      </c>
      <c r="AY344" s="2" t="s">
        <v>52</v>
      </c>
      <c r="AZ344" s="2" t="s">
        <v>52</v>
      </c>
    </row>
    <row r="345" spans="1:52" ht="30" customHeight="1" x14ac:dyDescent="0.3">
      <c r="A345" s="8" t="s">
        <v>543</v>
      </c>
      <c r="B345" s="8" t="s">
        <v>754</v>
      </c>
      <c r="C345" s="8" t="s">
        <v>545</v>
      </c>
      <c r="D345" s="9">
        <v>1</v>
      </c>
      <c r="E345" s="13">
        <f>TRUNC(SUMIF(V344:V345, RIGHTB(O345, 1), F344:F345)*U345, 2)</f>
        <v>39.43</v>
      </c>
      <c r="F345" s="14">
        <f>TRUNC(E345*D345,1)</f>
        <v>39.4</v>
      </c>
      <c r="G345" s="13">
        <v>0</v>
      </c>
      <c r="H345" s="14">
        <f>TRUNC(G345*D345,1)</f>
        <v>0</v>
      </c>
      <c r="I345" s="13">
        <v>0</v>
      </c>
      <c r="J345" s="14">
        <f>TRUNC(I345*D345,1)</f>
        <v>0</v>
      </c>
      <c r="K345" s="13">
        <f>TRUNC(E345+G345+I345,1)</f>
        <v>39.4</v>
      </c>
      <c r="L345" s="14">
        <f>TRUNC(F345+H345+J345,1)</f>
        <v>39.4</v>
      </c>
      <c r="M345" s="8" t="s">
        <v>52</v>
      </c>
      <c r="N345" s="2" t="s">
        <v>653</v>
      </c>
      <c r="O345" s="2" t="s">
        <v>546</v>
      </c>
      <c r="P345" s="2" t="s">
        <v>64</v>
      </c>
      <c r="Q345" s="2" t="s">
        <v>64</v>
      </c>
      <c r="R345" s="2" t="s">
        <v>64</v>
      </c>
      <c r="S345" s="3">
        <v>0</v>
      </c>
      <c r="T345" s="3">
        <v>0</v>
      </c>
      <c r="U345" s="3">
        <v>0.02</v>
      </c>
      <c r="V345" s="3"/>
      <c r="W345" s="3"/>
      <c r="X345" s="3"/>
      <c r="Y345" s="3"/>
      <c r="Z345" s="3"/>
      <c r="AA345" s="3"/>
      <c r="AB345" s="3"/>
      <c r="AC345" s="3"/>
      <c r="AD345" s="3"/>
      <c r="AE345" s="3"/>
      <c r="AF345" s="3"/>
      <c r="AG345" s="3"/>
      <c r="AH345" s="3"/>
      <c r="AI345" s="3"/>
      <c r="AJ345" s="3"/>
      <c r="AK345" s="3"/>
      <c r="AL345" s="3"/>
      <c r="AM345" s="3"/>
      <c r="AN345" s="3"/>
      <c r="AO345" s="3"/>
      <c r="AP345" s="3"/>
      <c r="AQ345" s="3"/>
      <c r="AR345" s="3"/>
      <c r="AS345" s="3"/>
      <c r="AT345" s="3"/>
      <c r="AU345" s="3"/>
      <c r="AV345" s="2" t="s">
        <v>52</v>
      </c>
      <c r="AW345" s="2" t="s">
        <v>755</v>
      </c>
      <c r="AX345" s="2" t="s">
        <v>52</v>
      </c>
      <c r="AY345" s="2" t="s">
        <v>52</v>
      </c>
      <c r="AZ345" s="2" t="s">
        <v>52</v>
      </c>
    </row>
    <row r="346" spans="1:52" ht="30" customHeight="1" x14ac:dyDescent="0.3">
      <c r="A346" s="8" t="s">
        <v>418</v>
      </c>
      <c r="B346" s="8" t="s">
        <v>52</v>
      </c>
      <c r="C346" s="8" t="s">
        <v>52</v>
      </c>
      <c r="D346" s="9"/>
      <c r="E346" s="13"/>
      <c r="F346" s="14">
        <f>TRUNC(SUMIF(N344:N345, N343, F344:F345),0)</f>
        <v>2011</v>
      </c>
      <c r="G346" s="13"/>
      <c r="H346" s="14">
        <f>TRUNC(SUMIF(N344:N345, N343, H344:H345),0)</f>
        <v>0</v>
      </c>
      <c r="I346" s="13"/>
      <c r="J346" s="14">
        <f>TRUNC(SUMIF(N344:N345, N343, J344:J345),0)</f>
        <v>0</v>
      </c>
      <c r="K346" s="13"/>
      <c r="L346" s="14">
        <f>F346+H346+J346</f>
        <v>2011</v>
      </c>
      <c r="M346" s="8" t="s">
        <v>52</v>
      </c>
      <c r="N346" s="2" t="s">
        <v>83</v>
      </c>
      <c r="O346" s="2" t="s">
        <v>83</v>
      </c>
      <c r="P346" s="2" t="s">
        <v>52</v>
      </c>
      <c r="Q346" s="2" t="s">
        <v>52</v>
      </c>
      <c r="R346" s="2" t="s">
        <v>52</v>
      </c>
      <c r="S346" s="3"/>
      <c r="T346" s="3"/>
      <c r="U346" s="3"/>
      <c r="V346" s="3"/>
      <c r="W346" s="3"/>
      <c r="X346" s="3"/>
      <c r="Y346" s="3"/>
      <c r="Z346" s="3"/>
      <c r="AA346" s="3"/>
      <c r="AB346" s="3"/>
      <c r="AC346" s="3"/>
      <c r="AD346" s="3"/>
      <c r="AE346" s="3"/>
      <c r="AF346" s="3"/>
      <c r="AG346" s="3"/>
      <c r="AH346" s="3"/>
      <c r="AI346" s="3"/>
      <c r="AJ346" s="3"/>
      <c r="AK346" s="3"/>
      <c r="AL346" s="3"/>
      <c r="AM346" s="3"/>
      <c r="AN346" s="3"/>
      <c r="AO346" s="3"/>
      <c r="AP346" s="3"/>
      <c r="AQ346" s="3"/>
      <c r="AR346" s="3"/>
      <c r="AS346" s="3"/>
      <c r="AT346" s="3"/>
      <c r="AU346" s="3"/>
      <c r="AV346" s="2" t="s">
        <v>52</v>
      </c>
      <c r="AW346" s="2" t="s">
        <v>52</v>
      </c>
      <c r="AX346" s="2" t="s">
        <v>52</v>
      </c>
      <c r="AY346" s="2" t="s">
        <v>52</v>
      </c>
      <c r="AZ346" s="2" t="s">
        <v>52</v>
      </c>
    </row>
    <row r="347" spans="1:52" ht="30" customHeight="1" x14ac:dyDescent="0.3">
      <c r="A347" s="9"/>
      <c r="B347" s="9"/>
      <c r="C347" s="9"/>
      <c r="D347" s="9"/>
      <c r="E347" s="13"/>
      <c r="F347" s="14"/>
      <c r="G347" s="13"/>
      <c r="H347" s="14"/>
      <c r="I347" s="13"/>
      <c r="J347" s="14"/>
      <c r="K347" s="13"/>
      <c r="L347" s="14"/>
      <c r="M347" s="9"/>
    </row>
    <row r="348" spans="1:52" ht="30" customHeight="1" x14ac:dyDescent="0.3">
      <c r="A348" s="124" t="s">
        <v>756</v>
      </c>
      <c r="B348" s="124"/>
      <c r="C348" s="124"/>
      <c r="D348" s="124"/>
      <c r="E348" s="125"/>
      <c r="F348" s="126"/>
      <c r="G348" s="125"/>
      <c r="H348" s="126"/>
      <c r="I348" s="125"/>
      <c r="J348" s="126"/>
      <c r="K348" s="125"/>
      <c r="L348" s="126"/>
      <c r="M348" s="124"/>
      <c r="N348" s="1" t="s">
        <v>659</v>
      </c>
    </row>
    <row r="349" spans="1:52" ht="30" customHeight="1" x14ac:dyDescent="0.3">
      <c r="A349" s="8" t="s">
        <v>758</v>
      </c>
      <c r="B349" s="8" t="s">
        <v>422</v>
      </c>
      <c r="C349" s="8" t="s">
        <v>423</v>
      </c>
      <c r="D349" s="9">
        <v>1.2E-2</v>
      </c>
      <c r="E349" s="13">
        <f>단가대비표!O40</f>
        <v>0</v>
      </c>
      <c r="F349" s="14">
        <f>TRUNC(E349*D349,1)</f>
        <v>0</v>
      </c>
      <c r="G349" s="13">
        <f>단가대비표!P40</f>
        <v>256854</v>
      </c>
      <c r="H349" s="14">
        <f>TRUNC(G349*D349,1)</f>
        <v>3082.2</v>
      </c>
      <c r="I349" s="13">
        <f>단가대비표!V40</f>
        <v>0</v>
      </c>
      <c r="J349" s="14">
        <f>TRUNC(I349*D349,1)</f>
        <v>0</v>
      </c>
      <c r="K349" s="13">
        <f t="shared" ref="K349:L353" si="44">TRUNC(E349+G349+I349,1)</f>
        <v>256854</v>
      </c>
      <c r="L349" s="14">
        <f t="shared" si="44"/>
        <v>3082.2</v>
      </c>
      <c r="M349" s="8" t="s">
        <v>759</v>
      </c>
      <c r="N349" s="2" t="s">
        <v>659</v>
      </c>
      <c r="O349" s="2" t="s">
        <v>760</v>
      </c>
      <c r="P349" s="2" t="s">
        <v>64</v>
      </c>
      <c r="Q349" s="2" t="s">
        <v>64</v>
      </c>
      <c r="R349" s="2" t="s">
        <v>63</v>
      </c>
      <c r="S349" s="3"/>
      <c r="T349" s="3"/>
      <c r="U349" s="3"/>
      <c r="V349" s="3">
        <v>1</v>
      </c>
      <c r="W349" s="3"/>
      <c r="X349" s="3"/>
      <c r="Y349" s="3"/>
      <c r="Z349" s="3"/>
      <c r="AA349" s="3"/>
      <c r="AB349" s="3"/>
      <c r="AC349" s="3"/>
      <c r="AD349" s="3"/>
      <c r="AE349" s="3"/>
      <c r="AF349" s="3"/>
      <c r="AG349" s="3"/>
      <c r="AH349" s="3"/>
      <c r="AI349" s="3"/>
      <c r="AJ349" s="3"/>
      <c r="AK349" s="3"/>
      <c r="AL349" s="3"/>
      <c r="AM349" s="3"/>
      <c r="AN349" s="3"/>
      <c r="AO349" s="3"/>
      <c r="AP349" s="3"/>
      <c r="AQ349" s="3"/>
      <c r="AR349" s="3"/>
      <c r="AS349" s="3"/>
      <c r="AT349" s="3"/>
      <c r="AU349" s="3"/>
      <c r="AV349" s="2" t="s">
        <v>52</v>
      </c>
      <c r="AW349" s="2" t="s">
        <v>761</v>
      </c>
      <c r="AX349" s="2" t="s">
        <v>52</v>
      </c>
      <c r="AY349" s="2" t="s">
        <v>52</v>
      </c>
      <c r="AZ349" s="2" t="s">
        <v>52</v>
      </c>
    </row>
    <row r="350" spans="1:52" ht="30" customHeight="1" x14ac:dyDescent="0.3">
      <c r="A350" s="8" t="s">
        <v>421</v>
      </c>
      <c r="B350" s="8" t="s">
        <v>422</v>
      </c>
      <c r="C350" s="8" t="s">
        <v>423</v>
      </c>
      <c r="D350" s="9">
        <v>2E-3</v>
      </c>
      <c r="E350" s="13">
        <f>단가대비표!O33</f>
        <v>0</v>
      </c>
      <c r="F350" s="14">
        <f>TRUNC(E350*D350,1)</f>
        <v>0</v>
      </c>
      <c r="G350" s="13">
        <f>단가대비표!P33</f>
        <v>167081</v>
      </c>
      <c r="H350" s="14">
        <f>TRUNC(G350*D350,1)</f>
        <v>334.1</v>
      </c>
      <c r="I350" s="13">
        <f>단가대비표!V33</f>
        <v>0</v>
      </c>
      <c r="J350" s="14">
        <f>TRUNC(I350*D350,1)</f>
        <v>0</v>
      </c>
      <c r="K350" s="13">
        <f t="shared" si="44"/>
        <v>167081</v>
      </c>
      <c r="L350" s="14">
        <f t="shared" si="44"/>
        <v>334.1</v>
      </c>
      <c r="M350" s="8" t="s">
        <v>424</v>
      </c>
      <c r="N350" s="2" t="s">
        <v>659</v>
      </c>
      <c r="O350" s="2" t="s">
        <v>425</v>
      </c>
      <c r="P350" s="2" t="s">
        <v>64</v>
      </c>
      <c r="Q350" s="2" t="s">
        <v>64</v>
      </c>
      <c r="R350" s="2" t="s">
        <v>63</v>
      </c>
      <c r="S350" s="3"/>
      <c r="T350" s="3"/>
      <c r="U350" s="3"/>
      <c r="V350" s="3">
        <v>1</v>
      </c>
      <c r="W350" s="3"/>
      <c r="X350" s="3"/>
      <c r="Y350" s="3"/>
      <c r="Z350" s="3"/>
      <c r="AA350" s="3"/>
      <c r="AB350" s="3"/>
      <c r="AC350" s="3"/>
      <c r="AD350" s="3"/>
      <c r="AE350" s="3"/>
      <c r="AF350" s="3"/>
      <c r="AG350" s="3"/>
      <c r="AH350" s="3"/>
      <c r="AI350" s="3"/>
      <c r="AJ350" s="3"/>
      <c r="AK350" s="3"/>
      <c r="AL350" s="3"/>
      <c r="AM350" s="3"/>
      <c r="AN350" s="3"/>
      <c r="AO350" s="3"/>
      <c r="AP350" s="3"/>
      <c r="AQ350" s="3"/>
      <c r="AR350" s="3"/>
      <c r="AS350" s="3"/>
      <c r="AT350" s="3"/>
      <c r="AU350" s="3"/>
      <c r="AV350" s="2" t="s">
        <v>52</v>
      </c>
      <c r="AW350" s="2" t="s">
        <v>762</v>
      </c>
      <c r="AX350" s="2" t="s">
        <v>52</v>
      </c>
      <c r="AY350" s="2" t="s">
        <v>52</v>
      </c>
      <c r="AZ350" s="2" t="s">
        <v>52</v>
      </c>
    </row>
    <row r="351" spans="1:52" ht="30" customHeight="1" x14ac:dyDescent="0.3">
      <c r="A351" s="8" t="s">
        <v>758</v>
      </c>
      <c r="B351" s="8" t="s">
        <v>422</v>
      </c>
      <c r="C351" s="8" t="s">
        <v>423</v>
      </c>
      <c r="D351" s="9">
        <v>1.2E-2</v>
      </c>
      <c r="E351" s="13">
        <f>단가대비표!O40</f>
        <v>0</v>
      </c>
      <c r="F351" s="14">
        <f>TRUNC(E351*D351,1)</f>
        <v>0</v>
      </c>
      <c r="G351" s="13">
        <f>단가대비표!P40</f>
        <v>256854</v>
      </c>
      <c r="H351" s="14">
        <f>TRUNC(G351*D351,1)</f>
        <v>3082.2</v>
      </c>
      <c r="I351" s="13">
        <f>단가대비표!V40</f>
        <v>0</v>
      </c>
      <c r="J351" s="14">
        <f>TRUNC(I351*D351,1)</f>
        <v>0</v>
      </c>
      <c r="K351" s="13">
        <f t="shared" si="44"/>
        <v>256854</v>
      </c>
      <c r="L351" s="14">
        <f t="shared" si="44"/>
        <v>3082.2</v>
      </c>
      <c r="M351" s="8" t="s">
        <v>759</v>
      </c>
      <c r="N351" s="2" t="s">
        <v>659</v>
      </c>
      <c r="O351" s="2" t="s">
        <v>760</v>
      </c>
      <c r="P351" s="2" t="s">
        <v>64</v>
      </c>
      <c r="Q351" s="2" t="s">
        <v>64</v>
      </c>
      <c r="R351" s="2" t="s">
        <v>63</v>
      </c>
      <c r="S351" s="3"/>
      <c r="T351" s="3"/>
      <c r="U351" s="3"/>
      <c r="V351" s="3">
        <v>1</v>
      </c>
      <c r="W351" s="3"/>
      <c r="X351" s="3"/>
      <c r="Y351" s="3"/>
      <c r="Z351" s="3"/>
      <c r="AA351" s="3"/>
      <c r="AB351" s="3"/>
      <c r="AC351" s="3"/>
      <c r="AD351" s="3"/>
      <c r="AE351" s="3"/>
      <c r="AF351" s="3"/>
      <c r="AG351" s="3"/>
      <c r="AH351" s="3"/>
      <c r="AI351" s="3"/>
      <c r="AJ351" s="3"/>
      <c r="AK351" s="3"/>
      <c r="AL351" s="3"/>
      <c r="AM351" s="3"/>
      <c r="AN351" s="3"/>
      <c r="AO351" s="3"/>
      <c r="AP351" s="3"/>
      <c r="AQ351" s="3"/>
      <c r="AR351" s="3"/>
      <c r="AS351" s="3"/>
      <c r="AT351" s="3"/>
      <c r="AU351" s="3"/>
      <c r="AV351" s="2" t="s">
        <v>52</v>
      </c>
      <c r="AW351" s="2" t="s">
        <v>761</v>
      </c>
      <c r="AX351" s="2" t="s">
        <v>52</v>
      </c>
      <c r="AY351" s="2" t="s">
        <v>52</v>
      </c>
      <c r="AZ351" s="2" t="s">
        <v>52</v>
      </c>
    </row>
    <row r="352" spans="1:52" ht="30" customHeight="1" x14ac:dyDescent="0.3">
      <c r="A352" s="8" t="s">
        <v>421</v>
      </c>
      <c r="B352" s="8" t="s">
        <v>422</v>
      </c>
      <c r="C352" s="8" t="s">
        <v>423</v>
      </c>
      <c r="D352" s="9">
        <v>2E-3</v>
      </c>
      <c r="E352" s="13">
        <f>단가대비표!O33</f>
        <v>0</v>
      </c>
      <c r="F352" s="14">
        <f>TRUNC(E352*D352,1)</f>
        <v>0</v>
      </c>
      <c r="G352" s="13">
        <f>단가대비표!P33</f>
        <v>167081</v>
      </c>
      <c r="H352" s="14">
        <f>TRUNC(G352*D352,1)</f>
        <v>334.1</v>
      </c>
      <c r="I352" s="13">
        <f>단가대비표!V33</f>
        <v>0</v>
      </c>
      <c r="J352" s="14">
        <f>TRUNC(I352*D352,1)</f>
        <v>0</v>
      </c>
      <c r="K352" s="13">
        <f t="shared" si="44"/>
        <v>167081</v>
      </c>
      <c r="L352" s="14">
        <f t="shared" si="44"/>
        <v>334.1</v>
      </c>
      <c r="M352" s="8" t="s">
        <v>424</v>
      </c>
      <c r="N352" s="2" t="s">
        <v>659</v>
      </c>
      <c r="O352" s="2" t="s">
        <v>425</v>
      </c>
      <c r="P352" s="2" t="s">
        <v>64</v>
      </c>
      <c r="Q352" s="2" t="s">
        <v>64</v>
      </c>
      <c r="R352" s="2" t="s">
        <v>63</v>
      </c>
      <c r="S352" s="3"/>
      <c r="T352" s="3"/>
      <c r="U352" s="3"/>
      <c r="V352" s="3">
        <v>1</v>
      </c>
      <c r="W352" s="3"/>
      <c r="X352" s="3"/>
      <c r="Y352" s="3"/>
      <c r="Z352" s="3"/>
      <c r="AA352" s="3"/>
      <c r="AB352" s="3"/>
      <c r="AC352" s="3"/>
      <c r="AD352" s="3"/>
      <c r="AE352" s="3"/>
      <c r="AF352" s="3"/>
      <c r="AG352" s="3"/>
      <c r="AH352" s="3"/>
      <c r="AI352" s="3"/>
      <c r="AJ352" s="3"/>
      <c r="AK352" s="3"/>
      <c r="AL352" s="3"/>
      <c r="AM352" s="3"/>
      <c r="AN352" s="3"/>
      <c r="AO352" s="3"/>
      <c r="AP352" s="3"/>
      <c r="AQ352" s="3"/>
      <c r="AR352" s="3"/>
      <c r="AS352" s="3"/>
      <c r="AT352" s="3"/>
      <c r="AU352" s="3"/>
      <c r="AV352" s="2" t="s">
        <v>52</v>
      </c>
      <c r="AW352" s="2" t="s">
        <v>762</v>
      </c>
      <c r="AX352" s="2" t="s">
        <v>52</v>
      </c>
      <c r="AY352" s="2" t="s">
        <v>52</v>
      </c>
      <c r="AZ352" s="2" t="s">
        <v>52</v>
      </c>
    </row>
    <row r="353" spans="1:52" ht="30" customHeight="1" x14ac:dyDescent="0.3">
      <c r="A353" s="8" t="s">
        <v>763</v>
      </c>
      <c r="B353" s="8" t="s">
        <v>764</v>
      </c>
      <c r="C353" s="8" t="s">
        <v>545</v>
      </c>
      <c r="D353" s="9">
        <v>1</v>
      </c>
      <c r="E353" s="13">
        <f>TRUNC(SUMIF(V349:V353, RIGHTB(O353, 1), H349:H353)*U353, 2)</f>
        <v>136.65</v>
      </c>
      <c r="F353" s="14">
        <f>TRUNC(E353*D353,1)</f>
        <v>136.6</v>
      </c>
      <c r="G353" s="13">
        <v>0</v>
      </c>
      <c r="H353" s="14">
        <f>TRUNC(G353*D353,1)</f>
        <v>0</v>
      </c>
      <c r="I353" s="13">
        <v>0</v>
      </c>
      <c r="J353" s="14">
        <f>TRUNC(I353*D353,1)</f>
        <v>0</v>
      </c>
      <c r="K353" s="13">
        <f t="shared" si="44"/>
        <v>136.6</v>
      </c>
      <c r="L353" s="14">
        <f t="shared" si="44"/>
        <v>136.6</v>
      </c>
      <c r="M353" s="8" t="s">
        <v>52</v>
      </c>
      <c r="N353" s="2" t="s">
        <v>659</v>
      </c>
      <c r="O353" s="2" t="s">
        <v>546</v>
      </c>
      <c r="P353" s="2" t="s">
        <v>64</v>
      </c>
      <c r="Q353" s="2" t="s">
        <v>64</v>
      </c>
      <c r="R353" s="2" t="s">
        <v>64</v>
      </c>
      <c r="S353" s="3">
        <v>1</v>
      </c>
      <c r="T353" s="3">
        <v>0</v>
      </c>
      <c r="U353" s="3">
        <v>0.02</v>
      </c>
      <c r="V353" s="3"/>
      <c r="W353" s="3"/>
      <c r="X353" s="3"/>
      <c r="Y353" s="3"/>
      <c r="Z353" s="3"/>
      <c r="AA353" s="3"/>
      <c r="AB353" s="3"/>
      <c r="AC353" s="3"/>
      <c r="AD353" s="3"/>
      <c r="AE353" s="3"/>
      <c r="AF353" s="3"/>
      <c r="AG353" s="3"/>
      <c r="AH353" s="3"/>
      <c r="AI353" s="3"/>
      <c r="AJ353" s="3"/>
      <c r="AK353" s="3"/>
      <c r="AL353" s="3"/>
      <c r="AM353" s="3"/>
      <c r="AN353" s="3"/>
      <c r="AO353" s="3"/>
      <c r="AP353" s="3"/>
      <c r="AQ353" s="3"/>
      <c r="AR353" s="3"/>
      <c r="AS353" s="3"/>
      <c r="AT353" s="3"/>
      <c r="AU353" s="3"/>
      <c r="AV353" s="2" t="s">
        <v>52</v>
      </c>
      <c r="AW353" s="2" t="s">
        <v>765</v>
      </c>
      <c r="AX353" s="2" t="s">
        <v>52</v>
      </c>
      <c r="AY353" s="2" t="s">
        <v>52</v>
      </c>
      <c r="AZ353" s="2" t="s">
        <v>52</v>
      </c>
    </row>
    <row r="354" spans="1:52" ht="30" customHeight="1" x14ac:dyDescent="0.3">
      <c r="A354" s="8" t="s">
        <v>418</v>
      </c>
      <c r="B354" s="8" t="s">
        <v>52</v>
      </c>
      <c r="C354" s="8" t="s">
        <v>52</v>
      </c>
      <c r="D354" s="9"/>
      <c r="E354" s="13"/>
      <c r="F354" s="14">
        <f>TRUNC(SUMIF(N349:N353, N348, F349:F353),0)</f>
        <v>136</v>
      </c>
      <c r="G354" s="13"/>
      <c r="H354" s="14">
        <f>TRUNC(SUMIF(N349:N353, N348, H349:H353),0)</f>
        <v>6832</v>
      </c>
      <c r="I354" s="13"/>
      <c r="J354" s="14">
        <f>TRUNC(SUMIF(N349:N353, N348, J349:J353),0)</f>
        <v>0</v>
      </c>
      <c r="K354" s="13"/>
      <c r="L354" s="14">
        <f>F354+H354+J354</f>
        <v>6968</v>
      </c>
      <c r="M354" s="8" t="s">
        <v>52</v>
      </c>
      <c r="N354" s="2" t="s">
        <v>83</v>
      </c>
      <c r="O354" s="2" t="s">
        <v>83</v>
      </c>
      <c r="P354" s="2" t="s">
        <v>52</v>
      </c>
      <c r="Q354" s="2" t="s">
        <v>52</v>
      </c>
      <c r="R354" s="2" t="s">
        <v>52</v>
      </c>
      <c r="S354" s="3"/>
      <c r="T354" s="3"/>
      <c r="U354" s="3"/>
      <c r="V354" s="3"/>
      <c r="W354" s="3"/>
      <c r="X354" s="3"/>
      <c r="Y354" s="3"/>
      <c r="Z354" s="3"/>
      <c r="AA354" s="3"/>
      <c r="AB354" s="3"/>
      <c r="AC354" s="3"/>
      <c r="AD354" s="3"/>
      <c r="AE354" s="3"/>
      <c r="AF354" s="3"/>
      <c r="AG354" s="3"/>
      <c r="AH354" s="3"/>
      <c r="AI354" s="3"/>
      <c r="AJ354" s="3"/>
      <c r="AK354" s="3"/>
      <c r="AL354" s="3"/>
      <c r="AM354" s="3"/>
      <c r="AN354" s="3"/>
      <c r="AO354" s="3"/>
      <c r="AP354" s="3"/>
      <c r="AQ354" s="3"/>
      <c r="AR354" s="3"/>
      <c r="AS354" s="3"/>
      <c r="AT354" s="3"/>
      <c r="AU354" s="3"/>
      <c r="AV354" s="2" t="s">
        <v>52</v>
      </c>
      <c r="AW354" s="2" t="s">
        <v>52</v>
      </c>
      <c r="AX354" s="2" t="s">
        <v>52</v>
      </c>
      <c r="AY354" s="2" t="s">
        <v>52</v>
      </c>
      <c r="AZ354" s="2" t="s">
        <v>52</v>
      </c>
    </row>
    <row r="355" spans="1:52" ht="30" customHeight="1" x14ac:dyDescent="0.3">
      <c r="A355" s="9"/>
      <c r="B355" s="9"/>
      <c r="C355" s="9"/>
      <c r="D355" s="9"/>
      <c r="E355" s="13"/>
      <c r="F355" s="14"/>
      <c r="G355" s="13"/>
      <c r="H355" s="14"/>
      <c r="I355" s="13"/>
      <c r="J355" s="14"/>
      <c r="K355" s="13"/>
      <c r="L355" s="14"/>
      <c r="M355" s="9"/>
    </row>
    <row r="356" spans="1:52" ht="30" customHeight="1" x14ac:dyDescent="0.3">
      <c r="A356" s="124" t="s">
        <v>766</v>
      </c>
      <c r="B356" s="124"/>
      <c r="C356" s="124"/>
      <c r="D356" s="124"/>
      <c r="E356" s="125"/>
      <c r="F356" s="126"/>
      <c r="G356" s="125"/>
      <c r="H356" s="126"/>
      <c r="I356" s="125"/>
      <c r="J356" s="126"/>
      <c r="K356" s="125"/>
      <c r="L356" s="126"/>
      <c r="M356" s="124"/>
      <c r="N356" s="1" t="s">
        <v>455</v>
      </c>
    </row>
    <row r="357" spans="1:52" ht="30" customHeight="1" x14ac:dyDescent="0.3">
      <c r="A357" s="8" t="s">
        <v>768</v>
      </c>
      <c r="B357" s="8" t="s">
        <v>769</v>
      </c>
      <c r="C357" s="8" t="s">
        <v>68</v>
      </c>
      <c r="D357" s="9">
        <v>1.03</v>
      </c>
      <c r="E357" s="13">
        <f>단가대비표!O5</f>
        <v>4679</v>
      </c>
      <c r="F357" s="14">
        <f>TRUNC(E357*D357,1)</f>
        <v>4819.3</v>
      </c>
      <c r="G357" s="13">
        <f>단가대비표!P5</f>
        <v>0</v>
      </c>
      <c r="H357" s="14">
        <f>TRUNC(G357*D357,1)</f>
        <v>0</v>
      </c>
      <c r="I357" s="13">
        <f>단가대비표!V5</f>
        <v>0</v>
      </c>
      <c r="J357" s="14">
        <f>TRUNC(I357*D357,1)</f>
        <v>0</v>
      </c>
      <c r="K357" s="13">
        <f>TRUNC(E357+G357+I357,1)</f>
        <v>4679</v>
      </c>
      <c r="L357" s="14">
        <f>TRUNC(F357+H357+J357,1)</f>
        <v>4819.3</v>
      </c>
      <c r="M357" s="8" t="s">
        <v>770</v>
      </c>
      <c r="N357" s="2" t="s">
        <v>455</v>
      </c>
      <c r="O357" s="2" t="s">
        <v>771</v>
      </c>
      <c r="P357" s="2" t="s">
        <v>64</v>
      </c>
      <c r="Q357" s="2" t="s">
        <v>64</v>
      </c>
      <c r="R357" s="2" t="s">
        <v>63</v>
      </c>
      <c r="S357" s="3"/>
      <c r="T357" s="3"/>
      <c r="U357" s="3"/>
      <c r="V357" s="3"/>
      <c r="W357" s="3"/>
      <c r="X357" s="3"/>
      <c r="Y357" s="3"/>
      <c r="Z357" s="3"/>
      <c r="AA357" s="3"/>
      <c r="AB357" s="3"/>
      <c r="AC357" s="3"/>
      <c r="AD357" s="3"/>
      <c r="AE357" s="3"/>
      <c r="AF357" s="3"/>
      <c r="AG357" s="3"/>
      <c r="AH357" s="3"/>
      <c r="AI357" s="3"/>
      <c r="AJ357" s="3"/>
      <c r="AK357" s="3"/>
      <c r="AL357" s="3"/>
      <c r="AM357" s="3"/>
      <c r="AN357" s="3"/>
      <c r="AO357" s="3"/>
      <c r="AP357" s="3"/>
      <c r="AQ357" s="3"/>
      <c r="AR357" s="3"/>
      <c r="AS357" s="3"/>
      <c r="AT357" s="3"/>
      <c r="AU357" s="3"/>
      <c r="AV357" s="2" t="s">
        <v>52</v>
      </c>
      <c r="AW357" s="2" t="s">
        <v>772</v>
      </c>
      <c r="AX357" s="2" t="s">
        <v>52</v>
      </c>
      <c r="AY357" s="2" t="s">
        <v>52</v>
      </c>
      <c r="AZ357" s="2" t="s">
        <v>52</v>
      </c>
    </row>
    <row r="358" spans="1:52" ht="30" customHeight="1" x14ac:dyDescent="0.3">
      <c r="A358" s="8" t="s">
        <v>773</v>
      </c>
      <c r="B358" s="8" t="s">
        <v>774</v>
      </c>
      <c r="C358" s="8" t="s">
        <v>68</v>
      </c>
      <c r="D358" s="9">
        <v>1</v>
      </c>
      <c r="E358" s="13">
        <f>일위대가목록!E65</f>
        <v>0</v>
      </c>
      <c r="F358" s="14">
        <f>TRUNC(E358*D358,1)</f>
        <v>0</v>
      </c>
      <c r="G358" s="13">
        <f>일위대가목록!F65</f>
        <v>18140</v>
      </c>
      <c r="H358" s="14">
        <f>TRUNC(G358*D358,1)</f>
        <v>18140</v>
      </c>
      <c r="I358" s="13">
        <f>일위대가목록!G65</f>
        <v>362</v>
      </c>
      <c r="J358" s="14">
        <f>TRUNC(I358*D358,1)</f>
        <v>362</v>
      </c>
      <c r="K358" s="13">
        <f>TRUNC(E358+G358+I358,1)</f>
        <v>18502</v>
      </c>
      <c r="L358" s="14">
        <f>TRUNC(F358+H358+J358,1)</f>
        <v>18502</v>
      </c>
      <c r="M358" s="8" t="s">
        <v>775</v>
      </c>
      <c r="N358" s="2" t="s">
        <v>455</v>
      </c>
      <c r="O358" s="2" t="s">
        <v>776</v>
      </c>
      <c r="P358" s="2" t="s">
        <v>63</v>
      </c>
      <c r="Q358" s="2" t="s">
        <v>64</v>
      </c>
      <c r="R358" s="2" t="s">
        <v>64</v>
      </c>
      <c r="S358" s="3"/>
      <c r="T358" s="3"/>
      <c r="U358" s="3"/>
      <c r="V358" s="3"/>
      <c r="W358" s="3"/>
      <c r="X358" s="3"/>
      <c r="Y358" s="3"/>
      <c r="Z358" s="3"/>
      <c r="AA358" s="3"/>
      <c r="AB358" s="3"/>
      <c r="AC358" s="3"/>
      <c r="AD358" s="3"/>
      <c r="AE358" s="3"/>
      <c r="AF358" s="3"/>
      <c r="AG358" s="3"/>
      <c r="AH358" s="3"/>
      <c r="AI358" s="3"/>
      <c r="AJ358" s="3"/>
      <c r="AK358" s="3"/>
      <c r="AL358" s="3"/>
      <c r="AM358" s="3"/>
      <c r="AN358" s="3"/>
      <c r="AO358" s="3"/>
      <c r="AP358" s="3"/>
      <c r="AQ358" s="3"/>
      <c r="AR358" s="3"/>
      <c r="AS358" s="3"/>
      <c r="AT358" s="3"/>
      <c r="AU358" s="3"/>
      <c r="AV358" s="2" t="s">
        <v>52</v>
      </c>
      <c r="AW358" s="2" t="s">
        <v>777</v>
      </c>
      <c r="AX358" s="2" t="s">
        <v>52</v>
      </c>
      <c r="AY358" s="2" t="s">
        <v>52</v>
      </c>
      <c r="AZ358" s="2" t="s">
        <v>52</v>
      </c>
    </row>
    <row r="359" spans="1:52" ht="30" customHeight="1" x14ac:dyDescent="0.3">
      <c r="A359" s="8" t="s">
        <v>418</v>
      </c>
      <c r="B359" s="8" t="s">
        <v>52</v>
      </c>
      <c r="C359" s="8" t="s">
        <v>52</v>
      </c>
      <c r="D359" s="9"/>
      <c r="E359" s="13"/>
      <c r="F359" s="14">
        <f>TRUNC(SUMIF(N357:N358, N356, F357:F358),0)</f>
        <v>4819</v>
      </c>
      <c r="G359" s="13"/>
      <c r="H359" s="14">
        <f>TRUNC(SUMIF(N357:N358, N356, H357:H358),0)</f>
        <v>18140</v>
      </c>
      <c r="I359" s="13"/>
      <c r="J359" s="14">
        <f>TRUNC(SUMIF(N357:N358, N356, J357:J358),0)</f>
        <v>362</v>
      </c>
      <c r="K359" s="13"/>
      <c r="L359" s="14">
        <f>F359+H359+J359</f>
        <v>23321</v>
      </c>
      <c r="M359" s="8" t="s">
        <v>52</v>
      </c>
      <c r="N359" s="2" t="s">
        <v>83</v>
      </c>
      <c r="O359" s="2" t="s">
        <v>83</v>
      </c>
      <c r="P359" s="2" t="s">
        <v>52</v>
      </c>
      <c r="Q359" s="2" t="s">
        <v>52</v>
      </c>
      <c r="R359" s="2" t="s">
        <v>52</v>
      </c>
      <c r="S359" s="3"/>
      <c r="T359" s="3"/>
      <c r="U359" s="3"/>
      <c r="V359" s="3"/>
      <c r="W359" s="3"/>
      <c r="X359" s="3"/>
      <c r="Y359" s="3"/>
      <c r="Z359" s="3"/>
      <c r="AA359" s="3"/>
      <c r="AB359" s="3"/>
      <c r="AC359" s="3"/>
      <c r="AD359" s="3"/>
      <c r="AE359" s="3"/>
      <c r="AF359" s="3"/>
      <c r="AG359" s="3"/>
      <c r="AH359" s="3"/>
      <c r="AI359" s="3"/>
      <c r="AJ359" s="3"/>
      <c r="AK359" s="3"/>
      <c r="AL359" s="3"/>
      <c r="AM359" s="3"/>
      <c r="AN359" s="3"/>
      <c r="AO359" s="3"/>
      <c r="AP359" s="3"/>
      <c r="AQ359" s="3"/>
      <c r="AR359" s="3"/>
      <c r="AS359" s="3"/>
      <c r="AT359" s="3"/>
      <c r="AU359" s="3"/>
      <c r="AV359" s="2" t="s">
        <v>52</v>
      </c>
      <c r="AW359" s="2" t="s">
        <v>52</v>
      </c>
      <c r="AX359" s="2" t="s">
        <v>52</v>
      </c>
      <c r="AY359" s="2" t="s">
        <v>52</v>
      </c>
      <c r="AZ359" s="2" t="s">
        <v>52</v>
      </c>
    </row>
    <row r="360" spans="1:52" ht="30" customHeight="1" x14ac:dyDescent="0.3">
      <c r="A360" s="9"/>
      <c r="B360" s="9"/>
      <c r="C360" s="9"/>
      <c r="D360" s="9"/>
      <c r="E360" s="13"/>
      <c r="F360" s="14"/>
      <c r="G360" s="13"/>
      <c r="H360" s="14"/>
      <c r="I360" s="13"/>
      <c r="J360" s="14"/>
      <c r="K360" s="13"/>
      <c r="L360" s="14"/>
      <c r="M360" s="9"/>
    </row>
    <row r="361" spans="1:52" ht="30" customHeight="1" x14ac:dyDescent="0.3">
      <c r="A361" s="124" t="s">
        <v>778</v>
      </c>
      <c r="B361" s="124"/>
      <c r="C361" s="124"/>
      <c r="D361" s="124"/>
      <c r="E361" s="125"/>
      <c r="F361" s="126"/>
      <c r="G361" s="125"/>
      <c r="H361" s="126"/>
      <c r="I361" s="125"/>
      <c r="J361" s="126"/>
      <c r="K361" s="125"/>
      <c r="L361" s="126"/>
      <c r="M361" s="124"/>
      <c r="N361" s="1" t="s">
        <v>776</v>
      </c>
    </row>
    <row r="362" spans="1:52" ht="30" customHeight="1" x14ac:dyDescent="0.3">
      <c r="A362" s="8" t="s">
        <v>712</v>
      </c>
      <c r="B362" s="8" t="s">
        <v>422</v>
      </c>
      <c r="C362" s="8" t="s">
        <v>423</v>
      </c>
      <c r="D362" s="9">
        <v>0.05</v>
      </c>
      <c r="E362" s="13">
        <f>단가대비표!O38</f>
        <v>0</v>
      </c>
      <c r="F362" s="14">
        <f>TRUNC(E362*D362,1)</f>
        <v>0</v>
      </c>
      <c r="G362" s="13">
        <f>단가대비표!P38</f>
        <v>279267</v>
      </c>
      <c r="H362" s="14">
        <f>TRUNC(G362*D362,1)</f>
        <v>13963.3</v>
      </c>
      <c r="I362" s="13">
        <f>단가대비표!V38</f>
        <v>0</v>
      </c>
      <c r="J362" s="14">
        <f>TRUNC(I362*D362,1)</f>
        <v>0</v>
      </c>
      <c r="K362" s="13">
        <f t="shared" ref="K362:L364" si="45">TRUNC(E362+G362+I362,1)</f>
        <v>279267</v>
      </c>
      <c r="L362" s="14">
        <f t="shared" si="45"/>
        <v>13963.3</v>
      </c>
      <c r="M362" s="8" t="s">
        <v>713</v>
      </c>
      <c r="N362" s="2" t="s">
        <v>776</v>
      </c>
      <c r="O362" s="2" t="s">
        <v>714</v>
      </c>
      <c r="P362" s="2" t="s">
        <v>64</v>
      </c>
      <c r="Q362" s="2" t="s">
        <v>64</v>
      </c>
      <c r="R362" s="2" t="s">
        <v>63</v>
      </c>
      <c r="S362" s="3"/>
      <c r="T362" s="3"/>
      <c r="U362" s="3"/>
      <c r="V362" s="3">
        <v>1</v>
      </c>
      <c r="W362" s="3"/>
      <c r="X362" s="3"/>
      <c r="Y362" s="3"/>
      <c r="Z362" s="3"/>
      <c r="AA362" s="3"/>
      <c r="AB362" s="3"/>
      <c r="AC362" s="3"/>
      <c r="AD362" s="3"/>
      <c r="AE362" s="3"/>
      <c r="AF362" s="3"/>
      <c r="AG362" s="3"/>
      <c r="AH362" s="3"/>
      <c r="AI362" s="3"/>
      <c r="AJ362" s="3"/>
      <c r="AK362" s="3"/>
      <c r="AL362" s="3"/>
      <c r="AM362" s="3"/>
      <c r="AN362" s="3"/>
      <c r="AO362" s="3"/>
      <c r="AP362" s="3"/>
      <c r="AQ362" s="3"/>
      <c r="AR362" s="3"/>
      <c r="AS362" s="3"/>
      <c r="AT362" s="3"/>
      <c r="AU362" s="3"/>
      <c r="AV362" s="2" t="s">
        <v>52</v>
      </c>
      <c r="AW362" s="2" t="s">
        <v>779</v>
      </c>
      <c r="AX362" s="2" t="s">
        <v>52</v>
      </c>
      <c r="AY362" s="2" t="s">
        <v>52</v>
      </c>
      <c r="AZ362" s="2" t="s">
        <v>52</v>
      </c>
    </row>
    <row r="363" spans="1:52" ht="30" customHeight="1" x14ac:dyDescent="0.3">
      <c r="A363" s="8" t="s">
        <v>421</v>
      </c>
      <c r="B363" s="8" t="s">
        <v>422</v>
      </c>
      <c r="C363" s="8" t="s">
        <v>423</v>
      </c>
      <c r="D363" s="9">
        <v>2.5000000000000001E-2</v>
      </c>
      <c r="E363" s="13">
        <f>단가대비표!O33</f>
        <v>0</v>
      </c>
      <c r="F363" s="14">
        <f>TRUNC(E363*D363,1)</f>
        <v>0</v>
      </c>
      <c r="G363" s="13">
        <f>단가대비표!P33</f>
        <v>167081</v>
      </c>
      <c r="H363" s="14">
        <f>TRUNC(G363*D363,1)</f>
        <v>4177</v>
      </c>
      <c r="I363" s="13">
        <f>단가대비표!V33</f>
        <v>0</v>
      </c>
      <c r="J363" s="14">
        <f>TRUNC(I363*D363,1)</f>
        <v>0</v>
      </c>
      <c r="K363" s="13">
        <f t="shared" si="45"/>
        <v>167081</v>
      </c>
      <c r="L363" s="14">
        <f t="shared" si="45"/>
        <v>4177</v>
      </c>
      <c r="M363" s="8" t="s">
        <v>424</v>
      </c>
      <c r="N363" s="2" t="s">
        <v>776</v>
      </c>
      <c r="O363" s="2" t="s">
        <v>425</v>
      </c>
      <c r="P363" s="2" t="s">
        <v>64</v>
      </c>
      <c r="Q363" s="2" t="s">
        <v>64</v>
      </c>
      <c r="R363" s="2" t="s">
        <v>63</v>
      </c>
      <c r="S363" s="3"/>
      <c r="T363" s="3"/>
      <c r="U363" s="3"/>
      <c r="V363" s="3">
        <v>1</v>
      </c>
      <c r="W363" s="3"/>
      <c r="X363" s="3"/>
      <c r="Y363" s="3"/>
      <c r="Z363" s="3"/>
      <c r="AA363" s="3"/>
      <c r="AB363" s="3"/>
      <c r="AC363" s="3"/>
      <c r="AD363" s="3"/>
      <c r="AE363" s="3"/>
      <c r="AF363" s="3"/>
      <c r="AG363" s="3"/>
      <c r="AH363" s="3"/>
      <c r="AI363" s="3"/>
      <c r="AJ363" s="3"/>
      <c r="AK363" s="3"/>
      <c r="AL363" s="3"/>
      <c r="AM363" s="3"/>
      <c r="AN363" s="3"/>
      <c r="AO363" s="3"/>
      <c r="AP363" s="3"/>
      <c r="AQ363" s="3"/>
      <c r="AR363" s="3"/>
      <c r="AS363" s="3"/>
      <c r="AT363" s="3"/>
      <c r="AU363" s="3"/>
      <c r="AV363" s="2" t="s">
        <v>52</v>
      </c>
      <c r="AW363" s="2" t="s">
        <v>780</v>
      </c>
      <c r="AX363" s="2" t="s">
        <v>52</v>
      </c>
      <c r="AY363" s="2" t="s">
        <v>52</v>
      </c>
      <c r="AZ363" s="2" t="s">
        <v>52</v>
      </c>
    </row>
    <row r="364" spans="1:52" ht="30" customHeight="1" x14ac:dyDescent="0.3">
      <c r="A364" s="8" t="s">
        <v>781</v>
      </c>
      <c r="B364" s="8" t="s">
        <v>764</v>
      </c>
      <c r="C364" s="8" t="s">
        <v>545</v>
      </c>
      <c r="D364" s="9">
        <v>1</v>
      </c>
      <c r="E364" s="13">
        <v>0</v>
      </c>
      <c r="F364" s="14">
        <f>TRUNC(E364*D364,1)</f>
        <v>0</v>
      </c>
      <c r="G364" s="13">
        <v>0</v>
      </c>
      <c r="H364" s="14">
        <f>TRUNC(G364*D364,1)</f>
        <v>0</v>
      </c>
      <c r="I364" s="13">
        <f>TRUNC(SUMIF(V362:V364, RIGHTB(O364, 1), H362:H364)*U364, 2)</f>
        <v>362.8</v>
      </c>
      <c r="J364" s="14">
        <f>TRUNC(I364*D364,1)</f>
        <v>362.8</v>
      </c>
      <c r="K364" s="13">
        <f t="shared" si="45"/>
        <v>362.8</v>
      </c>
      <c r="L364" s="14">
        <f t="shared" si="45"/>
        <v>362.8</v>
      </c>
      <c r="M364" s="8" t="s">
        <v>52</v>
      </c>
      <c r="N364" s="2" t="s">
        <v>776</v>
      </c>
      <c r="O364" s="2" t="s">
        <v>546</v>
      </c>
      <c r="P364" s="2" t="s">
        <v>64</v>
      </c>
      <c r="Q364" s="2" t="s">
        <v>64</v>
      </c>
      <c r="R364" s="2" t="s">
        <v>64</v>
      </c>
      <c r="S364" s="3">
        <v>1</v>
      </c>
      <c r="T364" s="3">
        <v>2</v>
      </c>
      <c r="U364" s="3">
        <v>0.02</v>
      </c>
      <c r="V364" s="3"/>
      <c r="W364" s="3"/>
      <c r="X364" s="3"/>
      <c r="Y364" s="3"/>
      <c r="Z364" s="3"/>
      <c r="AA364" s="3"/>
      <c r="AB364" s="3"/>
      <c r="AC364" s="3"/>
      <c r="AD364" s="3"/>
      <c r="AE364" s="3"/>
      <c r="AF364" s="3"/>
      <c r="AG364" s="3"/>
      <c r="AH364" s="3"/>
      <c r="AI364" s="3"/>
      <c r="AJ364" s="3"/>
      <c r="AK364" s="3"/>
      <c r="AL364" s="3"/>
      <c r="AM364" s="3"/>
      <c r="AN364" s="3"/>
      <c r="AO364" s="3"/>
      <c r="AP364" s="3"/>
      <c r="AQ364" s="3"/>
      <c r="AR364" s="3"/>
      <c r="AS364" s="3"/>
      <c r="AT364" s="3"/>
      <c r="AU364" s="3"/>
      <c r="AV364" s="2" t="s">
        <v>52</v>
      </c>
      <c r="AW364" s="2" t="s">
        <v>782</v>
      </c>
      <c r="AX364" s="2" t="s">
        <v>52</v>
      </c>
      <c r="AY364" s="2" t="s">
        <v>52</v>
      </c>
      <c r="AZ364" s="2" t="s">
        <v>52</v>
      </c>
    </row>
    <row r="365" spans="1:52" ht="30" customHeight="1" x14ac:dyDescent="0.3">
      <c r="A365" s="8" t="s">
        <v>418</v>
      </c>
      <c r="B365" s="8" t="s">
        <v>52</v>
      </c>
      <c r="C365" s="8" t="s">
        <v>52</v>
      </c>
      <c r="D365" s="9"/>
      <c r="E365" s="13"/>
      <c r="F365" s="14">
        <f>TRUNC(SUMIF(N362:N364, N361, F362:F364),0)</f>
        <v>0</v>
      </c>
      <c r="G365" s="13"/>
      <c r="H365" s="14">
        <f>TRUNC(SUMIF(N362:N364, N361, H362:H364),0)</f>
        <v>18140</v>
      </c>
      <c r="I365" s="13"/>
      <c r="J365" s="14">
        <f>TRUNC(SUMIF(N362:N364, N361, J362:J364),0)</f>
        <v>362</v>
      </c>
      <c r="K365" s="13"/>
      <c r="L365" s="14">
        <f>F365+H365+J365</f>
        <v>18502</v>
      </c>
      <c r="M365" s="8" t="s">
        <v>52</v>
      </c>
      <c r="N365" s="2" t="s">
        <v>83</v>
      </c>
      <c r="O365" s="2" t="s">
        <v>83</v>
      </c>
      <c r="P365" s="2" t="s">
        <v>52</v>
      </c>
      <c r="Q365" s="2" t="s">
        <v>52</v>
      </c>
      <c r="R365" s="2" t="s">
        <v>52</v>
      </c>
      <c r="S365" s="3"/>
      <c r="T365" s="3"/>
      <c r="U365" s="3"/>
      <c r="V365" s="3"/>
      <c r="W365" s="3"/>
      <c r="X365" s="3"/>
      <c r="Y365" s="3"/>
      <c r="Z365" s="3"/>
      <c r="AA365" s="3"/>
      <c r="AB365" s="3"/>
      <c r="AC365" s="3"/>
      <c r="AD365" s="3"/>
      <c r="AE365" s="3"/>
      <c r="AF365" s="3"/>
      <c r="AG365" s="3"/>
      <c r="AH365" s="3"/>
      <c r="AI365" s="3"/>
      <c r="AJ365" s="3"/>
      <c r="AK365" s="3"/>
      <c r="AL365" s="3"/>
      <c r="AM365" s="3"/>
      <c r="AN365" s="3"/>
      <c r="AO365" s="3"/>
      <c r="AP365" s="3"/>
      <c r="AQ365" s="3"/>
      <c r="AR365" s="3"/>
      <c r="AS365" s="3"/>
      <c r="AT365" s="3"/>
      <c r="AU365" s="3"/>
      <c r="AV365" s="2" t="s">
        <v>52</v>
      </c>
      <c r="AW365" s="2" t="s">
        <v>52</v>
      </c>
      <c r="AX365" s="2" t="s">
        <v>52</v>
      </c>
      <c r="AY365" s="2" t="s">
        <v>52</v>
      </c>
      <c r="AZ365" s="2" t="s">
        <v>52</v>
      </c>
    </row>
    <row r="366" spans="1:52" ht="30" customHeight="1" x14ac:dyDescent="0.3">
      <c r="A366" s="9"/>
      <c r="B366" s="9"/>
      <c r="C366" s="9"/>
      <c r="D366" s="9"/>
      <c r="E366" s="13"/>
      <c r="F366" s="14"/>
      <c r="G366" s="13"/>
      <c r="H366" s="14"/>
      <c r="I366" s="13"/>
      <c r="J366" s="14"/>
      <c r="K366" s="13"/>
      <c r="L366" s="14"/>
      <c r="M366" s="9"/>
    </row>
    <row r="367" spans="1:52" ht="30" customHeight="1" x14ac:dyDescent="0.3">
      <c r="A367" s="124" t="s">
        <v>783</v>
      </c>
      <c r="B367" s="124"/>
      <c r="C367" s="124"/>
      <c r="D367" s="124"/>
      <c r="E367" s="125"/>
      <c r="F367" s="126"/>
      <c r="G367" s="125"/>
      <c r="H367" s="126"/>
      <c r="I367" s="125"/>
      <c r="J367" s="126"/>
      <c r="K367" s="125"/>
      <c r="L367" s="126"/>
      <c r="M367" s="124"/>
      <c r="N367" s="1" t="s">
        <v>465</v>
      </c>
    </row>
    <row r="368" spans="1:52" ht="30" customHeight="1" x14ac:dyDescent="0.3">
      <c r="A368" s="8" t="s">
        <v>768</v>
      </c>
      <c r="B368" s="8" t="s">
        <v>784</v>
      </c>
      <c r="C368" s="8" t="s">
        <v>68</v>
      </c>
      <c r="D368" s="9">
        <v>1.03</v>
      </c>
      <c r="E368" s="13">
        <f>단가대비표!O6</f>
        <v>5668</v>
      </c>
      <c r="F368" s="14">
        <f>TRUNC(E368*D368,1)</f>
        <v>5838</v>
      </c>
      <c r="G368" s="13">
        <f>단가대비표!P6</f>
        <v>0</v>
      </c>
      <c r="H368" s="14">
        <f>TRUNC(G368*D368,1)</f>
        <v>0</v>
      </c>
      <c r="I368" s="13">
        <f>단가대비표!V6</f>
        <v>0</v>
      </c>
      <c r="J368" s="14">
        <f>TRUNC(I368*D368,1)</f>
        <v>0</v>
      </c>
      <c r="K368" s="13">
        <f>TRUNC(E368+G368+I368,1)</f>
        <v>5668</v>
      </c>
      <c r="L368" s="14">
        <f>TRUNC(F368+H368+J368,1)</f>
        <v>5838</v>
      </c>
      <c r="M368" s="8" t="s">
        <v>785</v>
      </c>
      <c r="N368" s="2" t="s">
        <v>465</v>
      </c>
      <c r="O368" s="2" t="s">
        <v>786</v>
      </c>
      <c r="P368" s="2" t="s">
        <v>64</v>
      </c>
      <c r="Q368" s="2" t="s">
        <v>64</v>
      </c>
      <c r="R368" s="2" t="s">
        <v>63</v>
      </c>
      <c r="S368" s="3"/>
      <c r="T368" s="3"/>
      <c r="U368" s="3"/>
      <c r="V368" s="3"/>
      <c r="W368" s="3"/>
      <c r="X368" s="3"/>
      <c r="Y368" s="3"/>
      <c r="Z368" s="3"/>
      <c r="AA368" s="3"/>
      <c r="AB368" s="3"/>
      <c r="AC368" s="3"/>
      <c r="AD368" s="3"/>
      <c r="AE368" s="3"/>
      <c r="AF368" s="3"/>
      <c r="AG368" s="3"/>
      <c r="AH368" s="3"/>
      <c r="AI368" s="3"/>
      <c r="AJ368" s="3"/>
      <c r="AK368" s="3"/>
      <c r="AL368" s="3"/>
      <c r="AM368" s="3"/>
      <c r="AN368" s="3"/>
      <c r="AO368" s="3"/>
      <c r="AP368" s="3"/>
      <c r="AQ368" s="3"/>
      <c r="AR368" s="3"/>
      <c r="AS368" s="3"/>
      <c r="AT368" s="3"/>
      <c r="AU368" s="3"/>
      <c r="AV368" s="2" t="s">
        <v>52</v>
      </c>
      <c r="AW368" s="2" t="s">
        <v>787</v>
      </c>
      <c r="AX368" s="2" t="s">
        <v>52</v>
      </c>
      <c r="AY368" s="2" t="s">
        <v>52</v>
      </c>
      <c r="AZ368" s="2" t="s">
        <v>52</v>
      </c>
    </row>
    <row r="369" spans="1:52" ht="30" customHeight="1" x14ac:dyDescent="0.3">
      <c r="A369" s="8" t="s">
        <v>773</v>
      </c>
      <c r="B369" s="8" t="s">
        <v>774</v>
      </c>
      <c r="C369" s="8" t="s">
        <v>68</v>
      </c>
      <c r="D369" s="9">
        <v>1</v>
      </c>
      <c r="E369" s="13">
        <f>일위대가목록!E65</f>
        <v>0</v>
      </c>
      <c r="F369" s="14">
        <f>TRUNC(E369*D369,1)</f>
        <v>0</v>
      </c>
      <c r="G369" s="13">
        <f>일위대가목록!F65</f>
        <v>18140</v>
      </c>
      <c r="H369" s="14">
        <f>TRUNC(G369*D369,1)</f>
        <v>18140</v>
      </c>
      <c r="I369" s="13">
        <f>일위대가목록!G65</f>
        <v>362</v>
      </c>
      <c r="J369" s="14">
        <f>TRUNC(I369*D369,1)</f>
        <v>362</v>
      </c>
      <c r="K369" s="13">
        <f>TRUNC(E369+G369+I369,1)</f>
        <v>18502</v>
      </c>
      <c r="L369" s="14">
        <f>TRUNC(F369+H369+J369,1)</f>
        <v>18502</v>
      </c>
      <c r="M369" s="8" t="s">
        <v>775</v>
      </c>
      <c r="N369" s="2" t="s">
        <v>465</v>
      </c>
      <c r="O369" s="2" t="s">
        <v>776</v>
      </c>
      <c r="P369" s="2" t="s">
        <v>63</v>
      </c>
      <c r="Q369" s="2" t="s">
        <v>64</v>
      </c>
      <c r="R369" s="2" t="s">
        <v>64</v>
      </c>
      <c r="S369" s="3"/>
      <c r="T369" s="3"/>
      <c r="U369" s="3"/>
      <c r="V369" s="3"/>
      <c r="W369" s="3"/>
      <c r="X369" s="3"/>
      <c r="Y369" s="3"/>
      <c r="Z369" s="3"/>
      <c r="AA369" s="3"/>
      <c r="AB369" s="3"/>
      <c r="AC369" s="3"/>
      <c r="AD369" s="3"/>
      <c r="AE369" s="3"/>
      <c r="AF369" s="3"/>
      <c r="AG369" s="3"/>
      <c r="AH369" s="3"/>
      <c r="AI369" s="3"/>
      <c r="AJ369" s="3"/>
      <c r="AK369" s="3"/>
      <c r="AL369" s="3"/>
      <c r="AM369" s="3"/>
      <c r="AN369" s="3"/>
      <c r="AO369" s="3"/>
      <c r="AP369" s="3"/>
      <c r="AQ369" s="3"/>
      <c r="AR369" s="3"/>
      <c r="AS369" s="3"/>
      <c r="AT369" s="3"/>
      <c r="AU369" s="3"/>
      <c r="AV369" s="2" t="s">
        <v>52</v>
      </c>
      <c r="AW369" s="2" t="s">
        <v>788</v>
      </c>
      <c r="AX369" s="2" t="s">
        <v>52</v>
      </c>
      <c r="AY369" s="2" t="s">
        <v>52</v>
      </c>
      <c r="AZ369" s="2" t="s">
        <v>52</v>
      </c>
    </row>
    <row r="370" spans="1:52" ht="30" customHeight="1" x14ac:dyDescent="0.3">
      <c r="A370" s="8" t="s">
        <v>418</v>
      </c>
      <c r="B370" s="8" t="s">
        <v>52</v>
      </c>
      <c r="C370" s="8" t="s">
        <v>52</v>
      </c>
      <c r="D370" s="9"/>
      <c r="E370" s="13"/>
      <c r="F370" s="14">
        <f>TRUNC(SUMIF(N368:N369, N367, F368:F369),0)</f>
        <v>5838</v>
      </c>
      <c r="G370" s="13"/>
      <c r="H370" s="14">
        <f>TRUNC(SUMIF(N368:N369, N367, H368:H369),0)</f>
        <v>18140</v>
      </c>
      <c r="I370" s="13"/>
      <c r="J370" s="14">
        <f>TRUNC(SUMIF(N368:N369, N367, J368:J369),0)</f>
        <v>362</v>
      </c>
      <c r="K370" s="13"/>
      <c r="L370" s="14">
        <f>F370+H370+J370</f>
        <v>24340</v>
      </c>
      <c r="M370" s="8" t="s">
        <v>52</v>
      </c>
      <c r="N370" s="2" t="s">
        <v>83</v>
      </c>
      <c r="O370" s="2" t="s">
        <v>83</v>
      </c>
      <c r="P370" s="2" t="s">
        <v>52</v>
      </c>
      <c r="Q370" s="2" t="s">
        <v>52</v>
      </c>
      <c r="R370" s="2" t="s">
        <v>52</v>
      </c>
      <c r="S370" s="3"/>
      <c r="T370" s="3"/>
      <c r="U370" s="3"/>
      <c r="V370" s="3"/>
      <c r="W370" s="3"/>
      <c r="X370" s="3"/>
      <c r="Y370" s="3"/>
      <c r="Z370" s="3"/>
      <c r="AA370" s="3"/>
      <c r="AB370" s="3"/>
      <c r="AC370" s="3"/>
      <c r="AD370" s="3"/>
      <c r="AE370" s="3"/>
      <c r="AF370" s="3"/>
      <c r="AG370" s="3"/>
      <c r="AH370" s="3"/>
      <c r="AI370" s="3"/>
      <c r="AJ370" s="3"/>
      <c r="AK370" s="3"/>
      <c r="AL370" s="3"/>
      <c r="AM370" s="3"/>
      <c r="AN370" s="3"/>
      <c r="AO370" s="3"/>
      <c r="AP370" s="3"/>
      <c r="AQ370" s="3"/>
      <c r="AR370" s="3"/>
      <c r="AS370" s="3"/>
      <c r="AT370" s="3"/>
      <c r="AU370" s="3"/>
      <c r="AV370" s="2" t="s">
        <v>52</v>
      </c>
      <c r="AW370" s="2" t="s">
        <v>52</v>
      </c>
      <c r="AX370" s="2" t="s">
        <v>52</v>
      </c>
      <c r="AY370" s="2" t="s">
        <v>52</v>
      </c>
      <c r="AZ370" s="2" t="s">
        <v>52</v>
      </c>
    </row>
    <row r="371" spans="1:52" ht="30" customHeight="1" x14ac:dyDescent="0.3">
      <c r="A371" s="9"/>
      <c r="B371" s="9"/>
      <c r="C371" s="9"/>
      <c r="D371" s="9"/>
      <c r="E371" s="13"/>
      <c r="F371" s="14"/>
      <c r="G371" s="13"/>
      <c r="H371" s="14"/>
      <c r="I371" s="13"/>
      <c r="J371" s="14"/>
      <c r="K371" s="13"/>
      <c r="L371" s="14"/>
      <c r="M371" s="9"/>
    </row>
    <row r="372" spans="1:52" ht="30" customHeight="1" x14ac:dyDescent="0.3">
      <c r="A372" s="124" t="s">
        <v>789</v>
      </c>
      <c r="B372" s="124"/>
      <c r="C372" s="124"/>
      <c r="D372" s="124"/>
      <c r="E372" s="125"/>
      <c r="F372" s="126"/>
      <c r="G372" s="125"/>
      <c r="H372" s="126"/>
      <c r="I372" s="125"/>
      <c r="J372" s="126"/>
      <c r="K372" s="125"/>
      <c r="L372" s="126"/>
      <c r="M372" s="124"/>
      <c r="N372" s="1" t="s">
        <v>476</v>
      </c>
    </row>
    <row r="373" spans="1:52" ht="30" customHeight="1" x14ac:dyDescent="0.3">
      <c r="A373" s="8" t="s">
        <v>791</v>
      </c>
      <c r="B373" s="8" t="s">
        <v>422</v>
      </c>
      <c r="C373" s="8" t="s">
        <v>423</v>
      </c>
      <c r="D373" s="9">
        <v>0.124</v>
      </c>
      <c r="E373" s="13">
        <f>단가대비표!O39</f>
        <v>0</v>
      </c>
      <c r="F373" s="14">
        <f>TRUNC(E373*D373,1)</f>
        <v>0</v>
      </c>
      <c r="G373" s="13">
        <f>단가대비표!P39</f>
        <v>247778</v>
      </c>
      <c r="H373" s="14">
        <f>TRUNC(G373*D373,1)</f>
        <v>30724.400000000001</v>
      </c>
      <c r="I373" s="13">
        <f>단가대비표!V39</f>
        <v>0</v>
      </c>
      <c r="J373" s="14">
        <f>TRUNC(I373*D373,1)</f>
        <v>0</v>
      </c>
      <c r="K373" s="13">
        <f>TRUNC(E373+G373+I373,1)</f>
        <v>247778</v>
      </c>
      <c r="L373" s="14">
        <f>TRUNC(F373+H373+J373,1)</f>
        <v>30724.400000000001</v>
      </c>
      <c r="M373" s="8" t="s">
        <v>792</v>
      </c>
      <c r="N373" s="2" t="s">
        <v>476</v>
      </c>
      <c r="O373" s="2" t="s">
        <v>793</v>
      </c>
      <c r="P373" s="2" t="s">
        <v>64</v>
      </c>
      <c r="Q373" s="2" t="s">
        <v>64</v>
      </c>
      <c r="R373" s="2" t="s">
        <v>63</v>
      </c>
      <c r="S373" s="3"/>
      <c r="T373" s="3"/>
      <c r="U373" s="3"/>
      <c r="V373" s="3"/>
      <c r="W373" s="3"/>
      <c r="X373" s="3"/>
      <c r="Y373" s="3"/>
      <c r="Z373" s="3"/>
      <c r="AA373" s="3"/>
      <c r="AB373" s="3"/>
      <c r="AC373" s="3"/>
      <c r="AD373" s="3"/>
      <c r="AE373" s="3"/>
      <c r="AF373" s="3"/>
      <c r="AG373" s="3"/>
      <c r="AH373" s="3"/>
      <c r="AI373" s="3"/>
      <c r="AJ373" s="3"/>
      <c r="AK373" s="3"/>
      <c r="AL373" s="3"/>
      <c r="AM373" s="3"/>
      <c r="AN373" s="3"/>
      <c r="AO373" s="3"/>
      <c r="AP373" s="3"/>
      <c r="AQ373" s="3"/>
      <c r="AR373" s="3"/>
      <c r="AS373" s="3"/>
      <c r="AT373" s="3"/>
      <c r="AU373" s="3"/>
      <c r="AV373" s="2" t="s">
        <v>52</v>
      </c>
      <c r="AW373" s="2" t="s">
        <v>794</v>
      </c>
      <c r="AX373" s="2" t="s">
        <v>52</v>
      </c>
      <c r="AY373" s="2" t="s">
        <v>52</v>
      </c>
      <c r="AZ373" s="2" t="s">
        <v>52</v>
      </c>
    </row>
    <row r="374" spans="1:52" ht="30" customHeight="1" x14ac:dyDescent="0.3">
      <c r="A374" s="8" t="s">
        <v>421</v>
      </c>
      <c r="B374" s="8" t="s">
        <v>422</v>
      </c>
      <c r="C374" s="8" t="s">
        <v>423</v>
      </c>
      <c r="D374" s="9">
        <v>1.7000000000000001E-2</v>
      </c>
      <c r="E374" s="13">
        <f>단가대비표!O33</f>
        <v>0</v>
      </c>
      <c r="F374" s="14">
        <f>TRUNC(E374*D374,1)</f>
        <v>0</v>
      </c>
      <c r="G374" s="13">
        <f>단가대비표!P33</f>
        <v>167081</v>
      </c>
      <c r="H374" s="14">
        <f>TRUNC(G374*D374,1)</f>
        <v>2840.3</v>
      </c>
      <c r="I374" s="13">
        <f>단가대비표!V33</f>
        <v>0</v>
      </c>
      <c r="J374" s="14">
        <f>TRUNC(I374*D374,1)</f>
        <v>0</v>
      </c>
      <c r="K374" s="13">
        <f>TRUNC(E374+G374+I374,1)</f>
        <v>167081</v>
      </c>
      <c r="L374" s="14">
        <f>TRUNC(F374+H374+J374,1)</f>
        <v>2840.3</v>
      </c>
      <c r="M374" s="8" t="s">
        <v>424</v>
      </c>
      <c r="N374" s="2" t="s">
        <v>476</v>
      </c>
      <c r="O374" s="2" t="s">
        <v>425</v>
      </c>
      <c r="P374" s="2" t="s">
        <v>64</v>
      </c>
      <c r="Q374" s="2" t="s">
        <v>64</v>
      </c>
      <c r="R374" s="2" t="s">
        <v>63</v>
      </c>
      <c r="S374" s="3"/>
      <c r="T374" s="3"/>
      <c r="U374" s="3"/>
      <c r="V374" s="3"/>
      <c r="W374" s="3"/>
      <c r="X374" s="3"/>
      <c r="Y374" s="3"/>
      <c r="Z374" s="3"/>
      <c r="AA374" s="3"/>
      <c r="AB374" s="3"/>
      <c r="AC374" s="3"/>
      <c r="AD374" s="3"/>
      <c r="AE374" s="3"/>
      <c r="AF374" s="3"/>
      <c r="AG374" s="3"/>
      <c r="AH374" s="3"/>
      <c r="AI374" s="3"/>
      <c r="AJ374" s="3"/>
      <c r="AK374" s="3"/>
      <c r="AL374" s="3"/>
      <c r="AM374" s="3"/>
      <c r="AN374" s="3"/>
      <c r="AO374" s="3"/>
      <c r="AP374" s="3"/>
      <c r="AQ374" s="3"/>
      <c r="AR374" s="3"/>
      <c r="AS374" s="3"/>
      <c r="AT374" s="3"/>
      <c r="AU374" s="3"/>
      <c r="AV374" s="2" t="s">
        <v>52</v>
      </c>
      <c r="AW374" s="2" t="s">
        <v>795</v>
      </c>
      <c r="AX374" s="2" t="s">
        <v>52</v>
      </c>
      <c r="AY374" s="2" t="s">
        <v>52</v>
      </c>
      <c r="AZ374" s="2" t="s">
        <v>52</v>
      </c>
    </row>
    <row r="375" spans="1:52" ht="30" customHeight="1" x14ac:dyDescent="0.3">
      <c r="A375" s="8" t="s">
        <v>418</v>
      </c>
      <c r="B375" s="8" t="s">
        <v>52</v>
      </c>
      <c r="C375" s="8" t="s">
        <v>52</v>
      </c>
      <c r="D375" s="9"/>
      <c r="E375" s="13"/>
      <c r="F375" s="14">
        <f>TRUNC(SUMIF(N373:N374, N372, F373:F374),0)</f>
        <v>0</v>
      </c>
      <c r="G375" s="13"/>
      <c r="H375" s="14">
        <f>TRUNC(SUMIF(N373:N374, N372, H373:H374),0)</f>
        <v>33564</v>
      </c>
      <c r="I375" s="13"/>
      <c r="J375" s="14">
        <f>TRUNC(SUMIF(N373:N374, N372, J373:J374),0)</f>
        <v>0</v>
      </c>
      <c r="K375" s="13"/>
      <c r="L375" s="14">
        <f>F375+H375+J375</f>
        <v>33564</v>
      </c>
      <c r="M375" s="8" t="s">
        <v>52</v>
      </c>
      <c r="N375" s="2" t="s">
        <v>83</v>
      </c>
      <c r="O375" s="2" t="s">
        <v>83</v>
      </c>
      <c r="P375" s="2" t="s">
        <v>52</v>
      </c>
      <c r="Q375" s="2" t="s">
        <v>52</v>
      </c>
      <c r="R375" s="2" t="s">
        <v>52</v>
      </c>
      <c r="S375" s="3"/>
      <c r="T375" s="3"/>
      <c r="U375" s="3"/>
      <c r="V375" s="3"/>
      <c r="W375" s="3"/>
      <c r="X375" s="3"/>
      <c r="Y375" s="3"/>
      <c r="Z375" s="3"/>
      <c r="AA375" s="3"/>
      <c r="AB375" s="3"/>
      <c r="AC375" s="3"/>
      <c r="AD375" s="3"/>
      <c r="AE375" s="3"/>
      <c r="AF375" s="3"/>
      <c r="AG375" s="3"/>
      <c r="AH375" s="3"/>
      <c r="AI375" s="3"/>
      <c r="AJ375" s="3"/>
      <c r="AK375" s="3"/>
      <c r="AL375" s="3"/>
      <c r="AM375" s="3"/>
      <c r="AN375" s="3"/>
      <c r="AO375" s="3"/>
      <c r="AP375" s="3"/>
      <c r="AQ375" s="3"/>
      <c r="AR375" s="3"/>
      <c r="AS375" s="3"/>
      <c r="AT375" s="3"/>
      <c r="AU375" s="3"/>
      <c r="AV375" s="2" t="s">
        <v>52</v>
      </c>
      <c r="AW375" s="2" t="s">
        <v>52</v>
      </c>
      <c r="AX375" s="2" t="s">
        <v>52</v>
      </c>
      <c r="AY375" s="2" t="s">
        <v>52</v>
      </c>
      <c r="AZ375" s="2" t="s">
        <v>52</v>
      </c>
    </row>
    <row r="376" spans="1:52" ht="30" customHeight="1" x14ac:dyDescent="0.3">
      <c r="A376" s="9"/>
      <c r="B376" s="9"/>
      <c r="C376" s="9"/>
      <c r="D376" s="9"/>
      <c r="E376" s="13"/>
      <c r="F376" s="14"/>
      <c r="G376" s="13"/>
      <c r="H376" s="14"/>
      <c r="I376" s="13"/>
      <c r="J376" s="14"/>
      <c r="K376" s="13"/>
      <c r="L376" s="14"/>
      <c r="M376" s="9"/>
    </row>
    <row r="377" spans="1:52" ht="30" customHeight="1" x14ac:dyDescent="0.3">
      <c r="A377" s="124" t="s">
        <v>796</v>
      </c>
      <c r="B377" s="124"/>
      <c r="C377" s="124"/>
      <c r="D377" s="124"/>
      <c r="E377" s="125"/>
      <c r="F377" s="126"/>
      <c r="G377" s="125"/>
      <c r="H377" s="126"/>
      <c r="I377" s="125"/>
      <c r="J377" s="126"/>
      <c r="K377" s="125"/>
      <c r="L377" s="126"/>
      <c r="M377" s="124"/>
      <c r="N377" s="1" t="s">
        <v>481</v>
      </c>
    </row>
    <row r="378" spans="1:52" ht="30" customHeight="1" x14ac:dyDescent="0.3">
      <c r="A378" s="8" t="s">
        <v>798</v>
      </c>
      <c r="B378" s="8" t="s">
        <v>799</v>
      </c>
      <c r="C378" s="8" t="s">
        <v>750</v>
      </c>
      <c r="D378" s="9">
        <v>0.03</v>
      </c>
      <c r="E378" s="13">
        <f>단가대비표!O24</f>
        <v>12558</v>
      </c>
      <c r="F378" s="14">
        <f>TRUNC(E378*D378,1)</f>
        <v>376.7</v>
      </c>
      <c r="G378" s="13">
        <f>단가대비표!P24</f>
        <v>0</v>
      </c>
      <c r="H378" s="14">
        <f>TRUNC(G378*D378,1)</f>
        <v>0</v>
      </c>
      <c r="I378" s="13">
        <f>단가대비표!V24</f>
        <v>0</v>
      </c>
      <c r="J378" s="14">
        <f>TRUNC(I378*D378,1)</f>
        <v>0</v>
      </c>
      <c r="K378" s="13">
        <f>TRUNC(E378+G378+I378,1)</f>
        <v>12558</v>
      </c>
      <c r="L378" s="14">
        <f>TRUNC(F378+H378+J378,1)</f>
        <v>376.7</v>
      </c>
      <c r="M378" s="8" t="s">
        <v>800</v>
      </c>
      <c r="N378" s="2" t="s">
        <v>481</v>
      </c>
      <c r="O378" s="2" t="s">
        <v>801</v>
      </c>
      <c r="P378" s="2" t="s">
        <v>64</v>
      </c>
      <c r="Q378" s="2" t="s">
        <v>64</v>
      </c>
      <c r="R378" s="2" t="s">
        <v>63</v>
      </c>
      <c r="S378" s="3"/>
      <c r="T378" s="3"/>
      <c r="U378" s="3"/>
      <c r="V378" s="3"/>
      <c r="W378" s="3"/>
      <c r="X378" s="3"/>
      <c r="Y378" s="3"/>
      <c r="Z378" s="3"/>
      <c r="AA378" s="3"/>
      <c r="AB378" s="3"/>
      <c r="AC378" s="3"/>
      <c r="AD378" s="3"/>
      <c r="AE378" s="3"/>
      <c r="AF378" s="3"/>
      <c r="AG378" s="3"/>
      <c r="AH378" s="3"/>
      <c r="AI378" s="3"/>
      <c r="AJ378" s="3"/>
      <c r="AK378" s="3"/>
      <c r="AL378" s="3"/>
      <c r="AM378" s="3"/>
      <c r="AN378" s="3"/>
      <c r="AO378" s="3"/>
      <c r="AP378" s="3"/>
      <c r="AQ378" s="3"/>
      <c r="AR378" s="3"/>
      <c r="AS378" s="3"/>
      <c r="AT378" s="3"/>
      <c r="AU378" s="3"/>
      <c r="AV378" s="2" t="s">
        <v>52</v>
      </c>
      <c r="AW378" s="2" t="s">
        <v>802</v>
      </c>
      <c r="AX378" s="2" t="s">
        <v>52</v>
      </c>
      <c r="AY378" s="2" t="s">
        <v>52</v>
      </c>
      <c r="AZ378" s="2" t="s">
        <v>52</v>
      </c>
    </row>
    <row r="379" spans="1:52" ht="30" customHeight="1" x14ac:dyDescent="0.3">
      <c r="A379" s="8" t="s">
        <v>418</v>
      </c>
      <c r="B379" s="8" t="s">
        <v>52</v>
      </c>
      <c r="C379" s="8" t="s">
        <v>52</v>
      </c>
      <c r="D379" s="9"/>
      <c r="E379" s="13"/>
      <c r="F379" s="14">
        <f>TRUNC(SUMIF(N378:N378, N377, F378:F378),0)</f>
        <v>376</v>
      </c>
      <c r="G379" s="13"/>
      <c r="H379" s="14">
        <f>TRUNC(SUMIF(N378:N378, N377, H378:H378),0)</f>
        <v>0</v>
      </c>
      <c r="I379" s="13"/>
      <c r="J379" s="14">
        <f>TRUNC(SUMIF(N378:N378, N377, J378:J378),0)</f>
        <v>0</v>
      </c>
      <c r="K379" s="13"/>
      <c r="L379" s="14">
        <f>F379+H379+J379</f>
        <v>376</v>
      </c>
      <c r="M379" s="8" t="s">
        <v>52</v>
      </c>
      <c r="N379" s="2" t="s">
        <v>83</v>
      </c>
      <c r="O379" s="2" t="s">
        <v>83</v>
      </c>
      <c r="P379" s="2" t="s">
        <v>52</v>
      </c>
      <c r="Q379" s="2" t="s">
        <v>52</v>
      </c>
      <c r="R379" s="2" t="s">
        <v>52</v>
      </c>
      <c r="S379" s="3"/>
      <c r="T379" s="3"/>
      <c r="U379" s="3"/>
      <c r="V379" s="3"/>
      <c r="W379" s="3"/>
      <c r="X379" s="3"/>
      <c r="Y379" s="3"/>
      <c r="Z379" s="3"/>
      <c r="AA379" s="3"/>
      <c r="AB379" s="3"/>
      <c r="AC379" s="3"/>
      <c r="AD379" s="3"/>
      <c r="AE379" s="3"/>
      <c r="AF379" s="3"/>
      <c r="AG379" s="3"/>
      <c r="AH379" s="3"/>
      <c r="AI379" s="3"/>
      <c r="AJ379" s="3"/>
      <c r="AK379" s="3"/>
      <c r="AL379" s="3"/>
      <c r="AM379" s="3"/>
      <c r="AN379" s="3"/>
      <c r="AO379" s="3"/>
      <c r="AP379" s="3"/>
      <c r="AQ379" s="3"/>
      <c r="AR379" s="3"/>
      <c r="AS379" s="3"/>
      <c r="AT379" s="3"/>
      <c r="AU379" s="3"/>
      <c r="AV379" s="2" t="s">
        <v>52</v>
      </c>
      <c r="AW379" s="2" t="s">
        <v>52</v>
      </c>
      <c r="AX379" s="2" t="s">
        <v>52</v>
      </c>
      <c r="AY379" s="2" t="s">
        <v>52</v>
      </c>
      <c r="AZ379" s="2" t="s">
        <v>52</v>
      </c>
    </row>
    <row r="380" spans="1:52" ht="30" customHeight="1" x14ac:dyDescent="0.3">
      <c r="A380" s="9"/>
      <c r="B380" s="9"/>
      <c r="C380" s="9"/>
      <c r="D380" s="9"/>
      <c r="E380" s="13"/>
      <c r="F380" s="14"/>
      <c r="G380" s="13"/>
      <c r="H380" s="14"/>
      <c r="I380" s="13"/>
      <c r="J380" s="14"/>
      <c r="K380" s="13"/>
      <c r="L380" s="14"/>
      <c r="M380" s="9"/>
    </row>
    <row r="381" spans="1:52" ht="30" customHeight="1" x14ac:dyDescent="0.3">
      <c r="A381" s="124" t="s">
        <v>803</v>
      </c>
      <c r="B381" s="124"/>
      <c r="C381" s="124"/>
      <c r="D381" s="124"/>
      <c r="E381" s="125"/>
      <c r="F381" s="126"/>
      <c r="G381" s="125"/>
      <c r="H381" s="126"/>
      <c r="I381" s="125"/>
      <c r="J381" s="126"/>
      <c r="K381" s="125"/>
      <c r="L381" s="126"/>
      <c r="M381" s="124"/>
      <c r="N381" s="1" t="s">
        <v>486</v>
      </c>
    </row>
    <row r="382" spans="1:52" ht="30" customHeight="1" x14ac:dyDescent="0.3">
      <c r="A382" s="8" t="s">
        <v>798</v>
      </c>
      <c r="B382" s="8" t="s">
        <v>804</v>
      </c>
      <c r="C382" s="8" t="s">
        <v>750</v>
      </c>
      <c r="D382" s="9">
        <v>0.27</v>
      </c>
      <c r="E382" s="13">
        <f>단가대비표!O25</f>
        <v>19200</v>
      </c>
      <c r="F382" s="14">
        <f>TRUNC(E382*D382,1)</f>
        <v>5184</v>
      </c>
      <c r="G382" s="13">
        <f>단가대비표!P25</f>
        <v>0</v>
      </c>
      <c r="H382" s="14">
        <f>TRUNC(G382*D382,1)</f>
        <v>0</v>
      </c>
      <c r="I382" s="13">
        <f>단가대비표!V25</f>
        <v>0</v>
      </c>
      <c r="J382" s="14">
        <f>TRUNC(I382*D382,1)</f>
        <v>0</v>
      </c>
      <c r="K382" s="13">
        <f>TRUNC(E382+G382+I382,1)</f>
        <v>19200</v>
      </c>
      <c r="L382" s="14">
        <f>TRUNC(F382+H382+J382,1)</f>
        <v>5184</v>
      </c>
      <c r="M382" s="8" t="s">
        <v>805</v>
      </c>
      <c r="N382" s="2" t="s">
        <v>486</v>
      </c>
      <c r="O382" s="2" t="s">
        <v>806</v>
      </c>
      <c r="P382" s="2" t="s">
        <v>64</v>
      </c>
      <c r="Q382" s="2" t="s">
        <v>64</v>
      </c>
      <c r="R382" s="2" t="s">
        <v>63</v>
      </c>
      <c r="S382" s="3"/>
      <c r="T382" s="3"/>
      <c r="U382" s="3"/>
      <c r="V382" s="3"/>
      <c r="W382" s="3"/>
      <c r="X382" s="3"/>
      <c r="Y382" s="3"/>
      <c r="Z382" s="3"/>
      <c r="AA382" s="3"/>
      <c r="AB382" s="3"/>
      <c r="AC382" s="3"/>
      <c r="AD382" s="3"/>
      <c r="AE382" s="3"/>
      <c r="AF382" s="3"/>
      <c r="AG382" s="3"/>
      <c r="AH382" s="3"/>
      <c r="AI382" s="3"/>
      <c r="AJ382" s="3"/>
      <c r="AK382" s="3"/>
      <c r="AL382" s="3"/>
      <c r="AM382" s="3"/>
      <c r="AN382" s="3"/>
      <c r="AO382" s="3"/>
      <c r="AP382" s="3"/>
      <c r="AQ382" s="3"/>
      <c r="AR382" s="3"/>
      <c r="AS382" s="3"/>
      <c r="AT382" s="3"/>
      <c r="AU382" s="3"/>
      <c r="AV382" s="2" t="s">
        <v>52</v>
      </c>
      <c r="AW382" s="2" t="s">
        <v>807</v>
      </c>
      <c r="AX382" s="2" t="s">
        <v>52</v>
      </c>
      <c r="AY382" s="2" t="s">
        <v>52</v>
      </c>
      <c r="AZ382" s="2" t="s">
        <v>52</v>
      </c>
    </row>
    <row r="383" spans="1:52" ht="30" customHeight="1" x14ac:dyDescent="0.3">
      <c r="A383" s="8" t="s">
        <v>418</v>
      </c>
      <c r="B383" s="8" t="s">
        <v>52</v>
      </c>
      <c r="C383" s="8" t="s">
        <v>52</v>
      </c>
      <c r="D383" s="9"/>
      <c r="E383" s="13"/>
      <c r="F383" s="14">
        <f>TRUNC(SUMIF(N382:N382, N381, F382:F382),0)</f>
        <v>5184</v>
      </c>
      <c r="G383" s="13"/>
      <c r="H383" s="14">
        <f>TRUNC(SUMIF(N382:N382, N381, H382:H382),0)</f>
        <v>0</v>
      </c>
      <c r="I383" s="13"/>
      <c r="J383" s="14">
        <f>TRUNC(SUMIF(N382:N382, N381, J382:J382),0)</f>
        <v>0</v>
      </c>
      <c r="K383" s="13"/>
      <c r="L383" s="14">
        <f>F383+H383+J383</f>
        <v>5184</v>
      </c>
      <c r="M383" s="8" t="s">
        <v>52</v>
      </c>
      <c r="N383" s="2" t="s">
        <v>83</v>
      </c>
      <c r="O383" s="2" t="s">
        <v>83</v>
      </c>
      <c r="P383" s="2" t="s">
        <v>52</v>
      </c>
      <c r="Q383" s="2" t="s">
        <v>52</v>
      </c>
      <c r="R383" s="2" t="s">
        <v>52</v>
      </c>
      <c r="S383" s="3"/>
      <c r="T383" s="3"/>
      <c r="U383" s="3"/>
      <c r="V383" s="3"/>
      <c r="W383" s="3"/>
      <c r="X383" s="3"/>
      <c r="Y383" s="3"/>
      <c r="Z383" s="3"/>
      <c r="AA383" s="3"/>
      <c r="AB383" s="3"/>
      <c r="AC383" s="3"/>
      <c r="AD383" s="3"/>
      <c r="AE383" s="3"/>
      <c r="AF383" s="3"/>
      <c r="AG383" s="3"/>
      <c r="AH383" s="3"/>
      <c r="AI383" s="3"/>
      <c r="AJ383" s="3"/>
      <c r="AK383" s="3"/>
      <c r="AL383" s="3"/>
      <c r="AM383" s="3"/>
      <c r="AN383" s="3"/>
      <c r="AO383" s="3"/>
      <c r="AP383" s="3"/>
      <c r="AQ383" s="3"/>
      <c r="AR383" s="3"/>
      <c r="AS383" s="3"/>
      <c r="AT383" s="3"/>
      <c r="AU383" s="3"/>
      <c r="AV383" s="2" t="s">
        <v>52</v>
      </c>
      <c r="AW383" s="2" t="s">
        <v>52</v>
      </c>
      <c r="AX383" s="2" t="s">
        <v>52</v>
      </c>
      <c r="AY383" s="2" t="s">
        <v>52</v>
      </c>
      <c r="AZ383" s="2" t="s">
        <v>52</v>
      </c>
    </row>
    <row r="384" spans="1:52" ht="30" customHeight="1" x14ac:dyDescent="0.3">
      <c r="A384" s="9"/>
      <c r="B384" s="9"/>
      <c r="C384" s="9"/>
      <c r="D384" s="9"/>
      <c r="E384" s="13"/>
      <c r="F384" s="14"/>
      <c r="G384" s="13"/>
      <c r="H384" s="14"/>
      <c r="I384" s="13"/>
      <c r="J384" s="14"/>
      <c r="K384" s="13"/>
      <c r="L384" s="14"/>
      <c r="M384" s="9"/>
    </row>
    <row r="385" spans="1:52" ht="30" customHeight="1" x14ac:dyDescent="0.3">
      <c r="A385" s="124" t="s">
        <v>1093</v>
      </c>
      <c r="B385" s="124"/>
      <c r="C385" s="124"/>
      <c r="D385" s="124"/>
      <c r="E385" s="125"/>
      <c r="F385" s="126"/>
      <c r="G385" s="125"/>
      <c r="H385" s="126"/>
      <c r="I385" s="125"/>
      <c r="J385" s="126"/>
      <c r="K385" s="125"/>
      <c r="L385" s="126"/>
      <c r="M385" s="124"/>
      <c r="N385" s="1" t="s">
        <v>498</v>
      </c>
    </row>
    <row r="386" spans="1:52" ht="30" customHeight="1" x14ac:dyDescent="0.3">
      <c r="A386" s="8" t="s">
        <v>706</v>
      </c>
      <c r="B386" s="8" t="s">
        <v>707</v>
      </c>
      <c r="C386" s="8" t="s">
        <v>808</v>
      </c>
      <c r="D386" s="9">
        <v>2.0999999999999999E-3</v>
      </c>
      <c r="E386" s="13">
        <f>단가대비표!O10</f>
        <v>528153</v>
      </c>
      <c r="F386" s="14">
        <f>TRUNC(E386*D386,1)</f>
        <v>1109.0999999999999</v>
      </c>
      <c r="G386" s="13">
        <f>단가대비표!P10</f>
        <v>0</v>
      </c>
      <c r="H386" s="14">
        <f>TRUNC(G386*D386,1)</f>
        <v>0</v>
      </c>
      <c r="I386" s="13">
        <f>단가대비표!V10</f>
        <v>0</v>
      </c>
      <c r="J386" s="14">
        <f>TRUNC(I386*D386,1)</f>
        <v>0</v>
      </c>
      <c r="K386" s="13">
        <f t="shared" ref="K386:L388" si="46">TRUNC(E386+G386+I386,1)</f>
        <v>528153</v>
      </c>
      <c r="L386" s="14">
        <f t="shared" si="46"/>
        <v>1109.0999999999999</v>
      </c>
      <c r="M386" s="8" t="s">
        <v>809</v>
      </c>
      <c r="N386" s="2" t="s">
        <v>498</v>
      </c>
      <c r="O386" s="2" t="s">
        <v>810</v>
      </c>
      <c r="P386" s="2" t="s">
        <v>64</v>
      </c>
      <c r="Q386" s="2" t="s">
        <v>64</v>
      </c>
      <c r="R386" s="2" t="s">
        <v>63</v>
      </c>
      <c r="S386" s="3"/>
      <c r="T386" s="3"/>
      <c r="U386" s="3"/>
      <c r="V386" s="3"/>
      <c r="W386" s="3"/>
      <c r="X386" s="3"/>
      <c r="Y386" s="3"/>
      <c r="Z386" s="3"/>
      <c r="AA386" s="3"/>
      <c r="AB386" s="3"/>
      <c r="AC386" s="3"/>
      <c r="AD386" s="3"/>
      <c r="AE386" s="3"/>
      <c r="AF386" s="3"/>
      <c r="AG386" s="3"/>
      <c r="AH386" s="3"/>
      <c r="AI386" s="3"/>
      <c r="AJ386" s="3"/>
      <c r="AK386" s="3"/>
      <c r="AL386" s="3"/>
      <c r="AM386" s="3"/>
      <c r="AN386" s="3"/>
      <c r="AO386" s="3"/>
      <c r="AP386" s="3"/>
      <c r="AQ386" s="3"/>
      <c r="AR386" s="3"/>
      <c r="AS386" s="3"/>
      <c r="AT386" s="3"/>
      <c r="AU386" s="3"/>
      <c r="AV386" s="2" t="s">
        <v>52</v>
      </c>
      <c r="AW386" s="2" t="s">
        <v>811</v>
      </c>
      <c r="AX386" s="2" t="s">
        <v>52</v>
      </c>
      <c r="AY386" s="2" t="s">
        <v>52</v>
      </c>
      <c r="AZ386" s="2" t="s">
        <v>52</v>
      </c>
    </row>
    <row r="387" spans="1:52" ht="30" customHeight="1" x14ac:dyDescent="0.3">
      <c r="A387" s="8" t="s">
        <v>712</v>
      </c>
      <c r="B387" s="8" t="s">
        <v>422</v>
      </c>
      <c r="C387" s="8" t="s">
        <v>423</v>
      </c>
      <c r="D387" s="9">
        <v>5.0000000000000001E-3</v>
      </c>
      <c r="E387" s="13">
        <f>단가대비표!O38</f>
        <v>0</v>
      </c>
      <c r="F387" s="14">
        <f>TRUNC(E387*D387,1)</f>
        <v>0</v>
      </c>
      <c r="G387" s="13">
        <f>단가대비표!P38</f>
        <v>279267</v>
      </c>
      <c r="H387" s="14">
        <f>TRUNC(G387*D387,1)</f>
        <v>1396.3</v>
      </c>
      <c r="I387" s="13">
        <f>단가대비표!V38</f>
        <v>0</v>
      </c>
      <c r="J387" s="14">
        <f>TRUNC(I387*D387,1)</f>
        <v>0</v>
      </c>
      <c r="K387" s="13">
        <f t="shared" si="46"/>
        <v>279267</v>
      </c>
      <c r="L387" s="14">
        <f t="shared" si="46"/>
        <v>1396.3</v>
      </c>
      <c r="M387" s="8" t="s">
        <v>713</v>
      </c>
      <c r="N387" s="2" t="s">
        <v>498</v>
      </c>
      <c r="O387" s="2" t="s">
        <v>714</v>
      </c>
      <c r="P387" s="2" t="s">
        <v>64</v>
      </c>
      <c r="Q387" s="2" t="s">
        <v>64</v>
      </c>
      <c r="R387" s="2" t="s">
        <v>63</v>
      </c>
      <c r="S387" s="3"/>
      <c r="T387" s="3"/>
      <c r="U387" s="3"/>
      <c r="V387" s="3"/>
      <c r="W387" s="3"/>
      <c r="X387" s="3"/>
      <c r="Y387" s="3"/>
      <c r="Z387" s="3"/>
      <c r="AA387" s="3"/>
      <c r="AB387" s="3"/>
      <c r="AC387" s="3"/>
      <c r="AD387" s="3"/>
      <c r="AE387" s="3"/>
      <c r="AF387" s="3"/>
      <c r="AG387" s="3"/>
      <c r="AH387" s="3"/>
      <c r="AI387" s="3"/>
      <c r="AJ387" s="3"/>
      <c r="AK387" s="3"/>
      <c r="AL387" s="3"/>
      <c r="AM387" s="3"/>
      <c r="AN387" s="3"/>
      <c r="AO387" s="3"/>
      <c r="AP387" s="3"/>
      <c r="AQ387" s="3"/>
      <c r="AR387" s="3"/>
      <c r="AS387" s="3"/>
      <c r="AT387" s="3"/>
      <c r="AU387" s="3"/>
      <c r="AV387" s="2" t="s">
        <v>52</v>
      </c>
      <c r="AW387" s="2" t="s">
        <v>812</v>
      </c>
      <c r="AX387" s="2" t="s">
        <v>52</v>
      </c>
      <c r="AY387" s="2" t="s">
        <v>52</v>
      </c>
      <c r="AZ387" s="2" t="s">
        <v>52</v>
      </c>
    </row>
    <row r="388" spans="1:52" ht="30" customHeight="1" x14ac:dyDescent="0.3">
      <c r="A388" s="8" t="s">
        <v>421</v>
      </c>
      <c r="B388" s="8" t="s">
        <v>422</v>
      </c>
      <c r="C388" s="8" t="s">
        <v>423</v>
      </c>
      <c r="D388" s="9">
        <v>5.0000000000000001E-3</v>
      </c>
      <c r="E388" s="13">
        <f>단가대비표!O33</f>
        <v>0</v>
      </c>
      <c r="F388" s="14">
        <f>TRUNC(E388*D388,1)</f>
        <v>0</v>
      </c>
      <c r="G388" s="13">
        <f>단가대비표!P33</f>
        <v>167081</v>
      </c>
      <c r="H388" s="14">
        <f>TRUNC(G388*D388,1)</f>
        <v>835.4</v>
      </c>
      <c r="I388" s="13">
        <f>단가대비표!V33</f>
        <v>0</v>
      </c>
      <c r="J388" s="14">
        <f>TRUNC(I388*D388,1)</f>
        <v>0</v>
      </c>
      <c r="K388" s="13">
        <f t="shared" si="46"/>
        <v>167081</v>
      </c>
      <c r="L388" s="14">
        <f t="shared" si="46"/>
        <v>835.4</v>
      </c>
      <c r="M388" s="8" t="s">
        <v>424</v>
      </c>
      <c r="N388" s="2" t="s">
        <v>498</v>
      </c>
      <c r="O388" s="2" t="s">
        <v>425</v>
      </c>
      <c r="P388" s="2" t="s">
        <v>64</v>
      </c>
      <c r="Q388" s="2" t="s">
        <v>64</v>
      </c>
      <c r="R388" s="2" t="s">
        <v>63</v>
      </c>
      <c r="S388" s="3"/>
      <c r="T388" s="3"/>
      <c r="U388" s="3"/>
      <c r="V388" s="3"/>
      <c r="W388" s="3"/>
      <c r="X388" s="3"/>
      <c r="Y388" s="3"/>
      <c r="Z388" s="3"/>
      <c r="AA388" s="3"/>
      <c r="AB388" s="3"/>
      <c r="AC388" s="3"/>
      <c r="AD388" s="3"/>
      <c r="AE388" s="3"/>
      <c r="AF388" s="3"/>
      <c r="AG388" s="3"/>
      <c r="AH388" s="3"/>
      <c r="AI388" s="3"/>
      <c r="AJ388" s="3"/>
      <c r="AK388" s="3"/>
      <c r="AL388" s="3"/>
      <c r="AM388" s="3"/>
      <c r="AN388" s="3"/>
      <c r="AO388" s="3"/>
      <c r="AP388" s="3"/>
      <c r="AQ388" s="3"/>
      <c r="AR388" s="3"/>
      <c r="AS388" s="3"/>
      <c r="AT388" s="3"/>
      <c r="AU388" s="3"/>
      <c r="AV388" s="2" t="s">
        <v>52</v>
      </c>
      <c r="AW388" s="2" t="s">
        <v>813</v>
      </c>
      <c r="AX388" s="2" t="s">
        <v>52</v>
      </c>
      <c r="AY388" s="2" t="s">
        <v>52</v>
      </c>
      <c r="AZ388" s="2" t="s">
        <v>52</v>
      </c>
    </row>
    <row r="389" spans="1:52" ht="30" customHeight="1" x14ac:dyDescent="0.3">
      <c r="A389" s="8" t="s">
        <v>418</v>
      </c>
      <c r="B389" s="8" t="s">
        <v>52</v>
      </c>
      <c r="C389" s="8" t="s">
        <v>52</v>
      </c>
      <c r="D389" s="9"/>
      <c r="E389" s="13"/>
      <c r="F389" s="14">
        <f>TRUNC(SUMIF(N386:N388, N385, F386:F388),0)</f>
        <v>1109</v>
      </c>
      <c r="G389" s="13"/>
      <c r="H389" s="14">
        <f>TRUNC(SUMIF(N386:N388, N385, H386:H388),0)</f>
        <v>2231</v>
      </c>
      <c r="I389" s="13"/>
      <c r="J389" s="14">
        <f>TRUNC(SUMIF(N386:N388, N385, J386:J388),0)</f>
        <v>0</v>
      </c>
      <c r="K389" s="13"/>
      <c r="L389" s="14">
        <f>F389+H389+J389</f>
        <v>3340</v>
      </c>
      <c r="M389" s="8" t="s">
        <v>52</v>
      </c>
      <c r="N389" s="2" t="s">
        <v>83</v>
      </c>
      <c r="O389" s="2" t="s">
        <v>83</v>
      </c>
      <c r="P389" s="2" t="s">
        <v>52</v>
      </c>
      <c r="Q389" s="2" t="s">
        <v>52</v>
      </c>
      <c r="R389" s="2" t="s">
        <v>52</v>
      </c>
      <c r="S389" s="3"/>
      <c r="T389" s="3"/>
      <c r="U389" s="3"/>
      <c r="V389" s="3"/>
      <c r="W389" s="3"/>
      <c r="X389" s="3"/>
      <c r="Y389" s="3"/>
      <c r="Z389" s="3"/>
      <c r="AA389" s="3"/>
      <c r="AB389" s="3"/>
      <c r="AC389" s="3"/>
      <c r="AD389" s="3"/>
      <c r="AE389" s="3"/>
      <c r="AF389" s="3"/>
      <c r="AG389" s="3"/>
      <c r="AH389" s="3"/>
      <c r="AI389" s="3"/>
      <c r="AJ389" s="3"/>
      <c r="AK389" s="3"/>
      <c r="AL389" s="3"/>
      <c r="AM389" s="3"/>
      <c r="AN389" s="3"/>
      <c r="AO389" s="3"/>
      <c r="AP389" s="3"/>
      <c r="AQ389" s="3"/>
      <c r="AR389" s="3"/>
      <c r="AS389" s="3"/>
      <c r="AT389" s="3"/>
      <c r="AU389" s="3"/>
      <c r="AV389" s="2" t="s">
        <v>52</v>
      </c>
      <c r="AW389" s="2" t="s">
        <v>52</v>
      </c>
      <c r="AX389" s="2" t="s">
        <v>52</v>
      </c>
      <c r="AY389" s="2" t="s">
        <v>52</v>
      </c>
      <c r="AZ389" s="2" t="s">
        <v>52</v>
      </c>
    </row>
    <row r="390" spans="1:52" ht="30" customHeight="1" x14ac:dyDescent="0.3">
      <c r="A390" s="9"/>
      <c r="B390" s="9"/>
      <c r="C390" s="9"/>
      <c r="D390" s="9"/>
      <c r="E390" s="13"/>
      <c r="F390" s="14"/>
      <c r="G390" s="13"/>
      <c r="H390" s="14"/>
      <c r="I390" s="13"/>
      <c r="J390" s="14"/>
      <c r="K390" s="13"/>
      <c r="L390" s="14"/>
      <c r="M390" s="9"/>
    </row>
    <row r="391" spans="1:52" ht="30" customHeight="1" x14ac:dyDescent="0.3">
      <c r="A391" s="124" t="s">
        <v>814</v>
      </c>
      <c r="B391" s="124"/>
      <c r="C391" s="124"/>
      <c r="D391" s="124"/>
      <c r="E391" s="125"/>
      <c r="F391" s="126"/>
      <c r="G391" s="125"/>
      <c r="H391" s="126"/>
      <c r="I391" s="125"/>
      <c r="J391" s="126"/>
      <c r="K391" s="125"/>
      <c r="L391" s="126"/>
      <c r="M391" s="124"/>
      <c r="N391" s="1" t="s">
        <v>605</v>
      </c>
    </row>
    <row r="392" spans="1:52" ht="30" customHeight="1" x14ac:dyDescent="0.3">
      <c r="A392" s="8" t="s">
        <v>719</v>
      </c>
      <c r="B392" s="8" t="s">
        <v>720</v>
      </c>
      <c r="C392" s="8" t="s">
        <v>721</v>
      </c>
      <c r="D392" s="9">
        <v>1</v>
      </c>
      <c r="E392" s="13">
        <f>단가대비표!O32</f>
        <v>70</v>
      </c>
      <c r="F392" s="14">
        <f>TRUNC(E392*D392,1)</f>
        <v>70</v>
      </c>
      <c r="G392" s="13">
        <f>단가대비표!P32</f>
        <v>7012</v>
      </c>
      <c r="H392" s="14">
        <f>TRUNC(G392*D392,1)</f>
        <v>7012</v>
      </c>
      <c r="I392" s="13">
        <f>단가대비표!V32</f>
        <v>0</v>
      </c>
      <c r="J392" s="14">
        <f>TRUNC(I392*D392,1)</f>
        <v>0</v>
      </c>
      <c r="K392" s="13">
        <f>TRUNC(E392+G392+I392,1)</f>
        <v>7082</v>
      </c>
      <c r="L392" s="14">
        <f>TRUNC(F392+H392+J392,1)</f>
        <v>7082</v>
      </c>
      <c r="M392" s="8" t="s">
        <v>722</v>
      </c>
      <c r="N392" s="2" t="s">
        <v>605</v>
      </c>
      <c r="O392" s="2" t="s">
        <v>723</v>
      </c>
      <c r="P392" s="2" t="s">
        <v>64</v>
      </c>
      <c r="Q392" s="2" t="s">
        <v>64</v>
      </c>
      <c r="R392" s="2" t="s">
        <v>63</v>
      </c>
      <c r="S392" s="3"/>
      <c r="T392" s="3"/>
      <c r="U392" s="3"/>
      <c r="V392" s="3"/>
      <c r="W392" s="3"/>
      <c r="X392" s="3"/>
      <c r="Y392" s="3"/>
      <c r="Z392" s="3"/>
      <c r="AA392" s="3"/>
      <c r="AB392" s="3"/>
      <c r="AC392" s="3"/>
      <c r="AD392" s="3"/>
      <c r="AE392" s="3"/>
      <c r="AF392" s="3"/>
      <c r="AG392" s="3"/>
      <c r="AH392" s="3"/>
      <c r="AI392" s="3"/>
      <c r="AJ392" s="3"/>
      <c r="AK392" s="3"/>
      <c r="AL392" s="3"/>
      <c r="AM392" s="3"/>
      <c r="AN392" s="3"/>
      <c r="AO392" s="3"/>
      <c r="AP392" s="3"/>
      <c r="AQ392" s="3"/>
      <c r="AR392" s="3"/>
      <c r="AS392" s="3"/>
      <c r="AT392" s="3"/>
      <c r="AU392" s="3"/>
      <c r="AV392" s="2" t="s">
        <v>52</v>
      </c>
      <c r="AW392" s="2" t="s">
        <v>815</v>
      </c>
      <c r="AX392" s="2" t="s">
        <v>52</v>
      </c>
      <c r="AY392" s="2" t="s">
        <v>52</v>
      </c>
      <c r="AZ392" s="2" t="s">
        <v>52</v>
      </c>
    </row>
    <row r="393" spans="1:52" ht="30" customHeight="1" x14ac:dyDescent="0.3">
      <c r="A393" s="8" t="s">
        <v>725</v>
      </c>
      <c r="B393" s="8" t="s">
        <v>816</v>
      </c>
      <c r="C393" s="8" t="s">
        <v>68</v>
      </c>
      <c r="D393" s="9">
        <v>1.05</v>
      </c>
      <c r="E393" s="13">
        <f>단가대비표!O12</f>
        <v>10679</v>
      </c>
      <c r="F393" s="14">
        <f>TRUNC(E393*D393,1)</f>
        <v>11212.9</v>
      </c>
      <c r="G393" s="13">
        <f>단가대비표!P12</f>
        <v>0</v>
      </c>
      <c r="H393" s="14">
        <f>TRUNC(G393*D393,1)</f>
        <v>0</v>
      </c>
      <c r="I393" s="13">
        <f>단가대비표!V12</f>
        <v>0</v>
      </c>
      <c r="J393" s="14">
        <f>TRUNC(I393*D393,1)</f>
        <v>0</v>
      </c>
      <c r="K393" s="13">
        <f>TRUNC(E393+G393+I393,1)</f>
        <v>10679</v>
      </c>
      <c r="L393" s="14">
        <f>TRUNC(F393+H393+J393,1)</f>
        <v>11212.9</v>
      </c>
      <c r="M393" s="8" t="s">
        <v>817</v>
      </c>
      <c r="N393" s="2" t="s">
        <v>605</v>
      </c>
      <c r="O393" s="2" t="s">
        <v>818</v>
      </c>
      <c r="P393" s="2" t="s">
        <v>64</v>
      </c>
      <c r="Q393" s="2" t="s">
        <v>64</v>
      </c>
      <c r="R393" s="2" t="s">
        <v>63</v>
      </c>
      <c r="S393" s="3"/>
      <c r="T393" s="3"/>
      <c r="U393" s="3"/>
      <c r="V393" s="3"/>
      <c r="W393" s="3"/>
      <c r="X393" s="3"/>
      <c r="Y393" s="3"/>
      <c r="Z393" s="3"/>
      <c r="AA393" s="3"/>
      <c r="AB393" s="3"/>
      <c r="AC393" s="3"/>
      <c r="AD393" s="3"/>
      <c r="AE393" s="3"/>
      <c r="AF393" s="3"/>
      <c r="AG393" s="3"/>
      <c r="AH393" s="3"/>
      <c r="AI393" s="3"/>
      <c r="AJ393" s="3"/>
      <c r="AK393" s="3"/>
      <c r="AL393" s="3"/>
      <c r="AM393" s="3"/>
      <c r="AN393" s="3"/>
      <c r="AO393" s="3"/>
      <c r="AP393" s="3"/>
      <c r="AQ393" s="3"/>
      <c r="AR393" s="3"/>
      <c r="AS393" s="3"/>
      <c r="AT393" s="3"/>
      <c r="AU393" s="3"/>
      <c r="AV393" s="2" t="s">
        <v>52</v>
      </c>
      <c r="AW393" s="2" t="s">
        <v>819</v>
      </c>
      <c r="AX393" s="2" t="s">
        <v>52</v>
      </c>
      <c r="AY393" s="2" t="s">
        <v>52</v>
      </c>
      <c r="AZ393" s="2" t="s">
        <v>52</v>
      </c>
    </row>
    <row r="394" spans="1:52" ht="30" customHeight="1" x14ac:dyDescent="0.3">
      <c r="A394" s="8" t="s">
        <v>418</v>
      </c>
      <c r="B394" s="8" t="s">
        <v>52</v>
      </c>
      <c r="C394" s="8" t="s">
        <v>52</v>
      </c>
      <c r="D394" s="9"/>
      <c r="E394" s="13"/>
      <c r="F394" s="14">
        <f>TRUNC(SUMIF(N392:N393, N391, F392:F393),0)</f>
        <v>11282</v>
      </c>
      <c r="G394" s="13"/>
      <c r="H394" s="14">
        <f>TRUNC(SUMIF(N392:N393, N391, H392:H393),0)</f>
        <v>7012</v>
      </c>
      <c r="I394" s="13"/>
      <c r="J394" s="14">
        <f>TRUNC(SUMIF(N392:N393, N391, J392:J393),0)</f>
        <v>0</v>
      </c>
      <c r="K394" s="13"/>
      <c r="L394" s="14">
        <f>F394+H394+J394</f>
        <v>18294</v>
      </c>
      <c r="M394" s="8" t="s">
        <v>52</v>
      </c>
      <c r="N394" s="2" t="s">
        <v>83</v>
      </c>
      <c r="O394" s="2" t="s">
        <v>83</v>
      </c>
      <c r="P394" s="2" t="s">
        <v>52</v>
      </c>
      <c r="Q394" s="2" t="s">
        <v>52</v>
      </c>
      <c r="R394" s="2" t="s">
        <v>52</v>
      </c>
      <c r="S394" s="3"/>
      <c r="T394" s="3"/>
      <c r="U394" s="3"/>
      <c r="V394" s="3"/>
      <c r="W394" s="3"/>
      <c r="X394" s="3"/>
      <c r="Y394" s="3"/>
      <c r="Z394" s="3"/>
      <c r="AA394" s="3"/>
      <c r="AB394" s="3"/>
      <c r="AC394" s="3"/>
      <c r="AD394" s="3"/>
      <c r="AE394" s="3"/>
      <c r="AF394" s="3"/>
      <c r="AG394" s="3"/>
      <c r="AH394" s="3"/>
      <c r="AI394" s="3"/>
      <c r="AJ394" s="3"/>
      <c r="AK394" s="3"/>
      <c r="AL394" s="3"/>
      <c r="AM394" s="3"/>
      <c r="AN394" s="3"/>
      <c r="AO394" s="3"/>
      <c r="AP394" s="3"/>
      <c r="AQ394" s="3"/>
      <c r="AR394" s="3"/>
      <c r="AS394" s="3"/>
      <c r="AT394" s="3"/>
      <c r="AU394" s="3"/>
      <c r="AV394" s="2" t="s">
        <v>52</v>
      </c>
      <c r="AW394" s="2" t="s">
        <v>52</v>
      </c>
      <c r="AX394" s="2" t="s">
        <v>52</v>
      </c>
      <c r="AY394" s="2" t="s">
        <v>52</v>
      </c>
      <c r="AZ394" s="2" t="s">
        <v>52</v>
      </c>
    </row>
    <row r="395" spans="1:52" ht="30" customHeight="1" x14ac:dyDescent="0.3">
      <c r="A395" s="9"/>
      <c r="B395" s="9"/>
      <c r="C395" s="9"/>
      <c r="D395" s="9"/>
      <c r="E395" s="13"/>
      <c r="F395" s="14"/>
      <c r="G395" s="13"/>
      <c r="H395" s="14"/>
      <c r="I395" s="13"/>
      <c r="J395" s="14"/>
      <c r="K395" s="13"/>
      <c r="L395" s="14"/>
      <c r="M395" s="9"/>
    </row>
    <row r="396" spans="1:52" ht="30" customHeight="1" x14ac:dyDescent="0.3">
      <c r="A396" s="124" t="s">
        <v>820</v>
      </c>
      <c r="B396" s="124"/>
      <c r="C396" s="124"/>
      <c r="D396" s="124"/>
      <c r="E396" s="125"/>
      <c r="F396" s="126"/>
      <c r="G396" s="125"/>
      <c r="H396" s="126"/>
      <c r="I396" s="125"/>
      <c r="J396" s="126"/>
      <c r="K396" s="125"/>
      <c r="L396" s="126"/>
      <c r="M396" s="124"/>
      <c r="N396" s="1" t="s">
        <v>610</v>
      </c>
    </row>
    <row r="397" spans="1:52" ht="30" customHeight="1" x14ac:dyDescent="0.3">
      <c r="A397" s="8" t="s">
        <v>821</v>
      </c>
      <c r="B397" s="8" t="s">
        <v>822</v>
      </c>
      <c r="C397" s="8" t="s">
        <v>68</v>
      </c>
      <c r="D397" s="9">
        <v>1</v>
      </c>
      <c r="E397" s="13">
        <f>일위대가목록!E73</f>
        <v>74</v>
      </c>
      <c r="F397" s="14">
        <f t="shared" ref="F397:F402" si="47">TRUNC(E397*D397,1)</f>
        <v>74</v>
      </c>
      <c r="G397" s="13">
        <f>일위대가목록!F73</f>
        <v>2478</v>
      </c>
      <c r="H397" s="14">
        <f t="shared" ref="H397:H402" si="48">TRUNC(G397*D397,1)</f>
        <v>2478</v>
      </c>
      <c r="I397" s="13">
        <f>일위대가목록!G73</f>
        <v>0</v>
      </c>
      <c r="J397" s="14">
        <f t="shared" ref="J397:J402" si="49">TRUNC(I397*D397,1)</f>
        <v>0</v>
      </c>
      <c r="K397" s="13">
        <f t="shared" ref="K397:L402" si="50">TRUNC(E397+G397+I397,1)</f>
        <v>2552</v>
      </c>
      <c r="L397" s="14">
        <f t="shared" si="50"/>
        <v>2552</v>
      </c>
      <c r="M397" s="8" t="s">
        <v>823</v>
      </c>
      <c r="N397" s="2" t="s">
        <v>610</v>
      </c>
      <c r="O397" s="2" t="s">
        <v>824</v>
      </c>
      <c r="P397" s="2" t="s">
        <v>63</v>
      </c>
      <c r="Q397" s="2" t="s">
        <v>64</v>
      </c>
      <c r="R397" s="2" t="s">
        <v>64</v>
      </c>
      <c r="S397" s="3"/>
      <c r="T397" s="3"/>
      <c r="U397" s="3"/>
      <c r="V397" s="3"/>
      <c r="W397" s="3"/>
      <c r="X397" s="3"/>
      <c r="Y397" s="3"/>
      <c r="Z397" s="3"/>
      <c r="AA397" s="3"/>
      <c r="AB397" s="3"/>
      <c r="AC397" s="3"/>
      <c r="AD397" s="3"/>
      <c r="AE397" s="3"/>
      <c r="AF397" s="3"/>
      <c r="AG397" s="3"/>
      <c r="AH397" s="3"/>
      <c r="AI397" s="3"/>
      <c r="AJ397" s="3"/>
      <c r="AK397" s="3"/>
      <c r="AL397" s="3"/>
      <c r="AM397" s="3"/>
      <c r="AN397" s="3"/>
      <c r="AO397" s="3"/>
      <c r="AP397" s="3"/>
      <c r="AQ397" s="3"/>
      <c r="AR397" s="3"/>
      <c r="AS397" s="3"/>
      <c r="AT397" s="3"/>
      <c r="AU397" s="3"/>
      <c r="AV397" s="2" t="s">
        <v>52</v>
      </c>
      <c r="AW397" s="2" t="s">
        <v>825</v>
      </c>
      <c r="AX397" s="2" t="s">
        <v>52</v>
      </c>
      <c r="AY397" s="2" t="s">
        <v>52</v>
      </c>
      <c r="AZ397" s="2" t="s">
        <v>52</v>
      </c>
    </row>
    <row r="398" spans="1:52" ht="30" customHeight="1" x14ac:dyDescent="0.3">
      <c r="A398" s="8" t="s">
        <v>826</v>
      </c>
      <c r="B398" s="8" t="s">
        <v>827</v>
      </c>
      <c r="C398" s="8" t="s">
        <v>750</v>
      </c>
      <c r="D398" s="9">
        <v>1.5</v>
      </c>
      <c r="E398" s="13">
        <f>단가대비표!O26</f>
        <v>6875</v>
      </c>
      <c r="F398" s="14">
        <f t="shared" si="47"/>
        <v>10312.5</v>
      </c>
      <c r="G398" s="13">
        <f>단가대비표!P26</f>
        <v>0</v>
      </c>
      <c r="H398" s="14">
        <f t="shared" si="48"/>
        <v>0</v>
      </c>
      <c r="I398" s="13">
        <f>단가대비표!V26</f>
        <v>0</v>
      </c>
      <c r="J398" s="14">
        <f t="shared" si="49"/>
        <v>0</v>
      </c>
      <c r="K398" s="13">
        <f t="shared" si="50"/>
        <v>6875</v>
      </c>
      <c r="L398" s="14">
        <f t="shared" si="50"/>
        <v>10312.5</v>
      </c>
      <c r="M398" s="8" t="s">
        <v>828</v>
      </c>
      <c r="N398" s="2" t="s">
        <v>610</v>
      </c>
      <c r="O398" s="2" t="s">
        <v>829</v>
      </c>
      <c r="P398" s="2" t="s">
        <v>64</v>
      </c>
      <c r="Q398" s="2" t="s">
        <v>64</v>
      </c>
      <c r="R398" s="2" t="s">
        <v>63</v>
      </c>
      <c r="S398" s="3"/>
      <c r="T398" s="3"/>
      <c r="U398" s="3"/>
      <c r="V398" s="3">
        <v>1</v>
      </c>
      <c r="W398" s="3"/>
      <c r="X398" s="3"/>
      <c r="Y398" s="3"/>
      <c r="Z398" s="3"/>
      <c r="AA398" s="3"/>
      <c r="AB398" s="3"/>
      <c r="AC398" s="3"/>
      <c r="AD398" s="3"/>
      <c r="AE398" s="3"/>
      <c r="AF398" s="3"/>
      <c r="AG398" s="3"/>
      <c r="AH398" s="3"/>
      <c r="AI398" s="3"/>
      <c r="AJ398" s="3"/>
      <c r="AK398" s="3"/>
      <c r="AL398" s="3"/>
      <c r="AM398" s="3"/>
      <c r="AN398" s="3"/>
      <c r="AO398" s="3"/>
      <c r="AP398" s="3"/>
      <c r="AQ398" s="3"/>
      <c r="AR398" s="3"/>
      <c r="AS398" s="3"/>
      <c r="AT398" s="3"/>
      <c r="AU398" s="3"/>
      <c r="AV398" s="2" t="s">
        <v>52</v>
      </c>
      <c r="AW398" s="2" t="s">
        <v>830</v>
      </c>
      <c r="AX398" s="2" t="s">
        <v>52</v>
      </c>
      <c r="AY398" s="2" t="s">
        <v>52</v>
      </c>
      <c r="AZ398" s="2" t="s">
        <v>52</v>
      </c>
    </row>
    <row r="399" spans="1:52" ht="30" customHeight="1" x14ac:dyDescent="0.3">
      <c r="A399" s="8" t="s">
        <v>831</v>
      </c>
      <c r="B399" s="8" t="s">
        <v>832</v>
      </c>
      <c r="C399" s="8" t="s">
        <v>750</v>
      </c>
      <c r="D399" s="9">
        <v>6.0000000000000001E-3</v>
      </c>
      <c r="E399" s="13">
        <f>단가대비표!O27</f>
        <v>3494.44</v>
      </c>
      <c r="F399" s="14">
        <f t="shared" si="47"/>
        <v>20.9</v>
      </c>
      <c r="G399" s="13">
        <f>단가대비표!P27</f>
        <v>0</v>
      </c>
      <c r="H399" s="14">
        <f t="shared" si="48"/>
        <v>0</v>
      </c>
      <c r="I399" s="13">
        <f>단가대비표!V27</f>
        <v>0</v>
      </c>
      <c r="J399" s="14">
        <f t="shared" si="49"/>
        <v>0</v>
      </c>
      <c r="K399" s="13">
        <f t="shared" si="50"/>
        <v>3494.4</v>
      </c>
      <c r="L399" s="14">
        <f t="shared" si="50"/>
        <v>20.9</v>
      </c>
      <c r="M399" s="8" t="s">
        <v>833</v>
      </c>
      <c r="N399" s="2" t="s">
        <v>610</v>
      </c>
      <c r="O399" s="2" t="s">
        <v>834</v>
      </c>
      <c r="P399" s="2" t="s">
        <v>64</v>
      </c>
      <c r="Q399" s="2" t="s">
        <v>64</v>
      </c>
      <c r="R399" s="2" t="s">
        <v>63</v>
      </c>
      <c r="S399" s="3"/>
      <c r="T399" s="3"/>
      <c r="U399" s="3"/>
      <c r="V399" s="3">
        <v>1</v>
      </c>
      <c r="W399" s="3"/>
      <c r="X399" s="3"/>
      <c r="Y399" s="3"/>
      <c r="Z399" s="3"/>
      <c r="AA399" s="3"/>
      <c r="AB399" s="3"/>
      <c r="AC399" s="3"/>
      <c r="AD399" s="3"/>
      <c r="AE399" s="3"/>
      <c r="AF399" s="3"/>
      <c r="AG399" s="3"/>
      <c r="AH399" s="3"/>
      <c r="AI399" s="3"/>
      <c r="AJ399" s="3"/>
      <c r="AK399" s="3"/>
      <c r="AL399" s="3"/>
      <c r="AM399" s="3"/>
      <c r="AN399" s="3"/>
      <c r="AO399" s="3"/>
      <c r="AP399" s="3"/>
      <c r="AQ399" s="3"/>
      <c r="AR399" s="3"/>
      <c r="AS399" s="3"/>
      <c r="AT399" s="3"/>
      <c r="AU399" s="3"/>
      <c r="AV399" s="2" t="s">
        <v>52</v>
      </c>
      <c r="AW399" s="2" t="s">
        <v>835</v>
      </c>
      <c r="AX399" s="2" t="s">
        <v>52</v>
      </c>
      <c r="AY399" s="2" t="s">
        <v>52</v>
      </c>
      <c r="AZ399" s="2" t="s">
        <v>52</v>
      </c>
    </row>
    <row r="400" spans="1:52" ht="30" customHeight="1" x14ac:dyDescent="0.3">
      <c r="A400" s="8" t="s">
        <v>543</v>
      </c>
      <c r="B400" s="8" t="s">
        <v>836</v>
      </c>
      <c r="C400" s="8" t="s">
        <v>545</v>
      </c>
      <c r="D400" s="9">
        <v>1</v>
      </c>
      <c r="E400" s="13">
        <f>TRUNC(SUMIF(V397:V402, RIGHTB(O400, 1), F397:F402)*U400, 2)</f>
        <v>516.66999999999996</v>
      </c>
      <c r="F400" s="14">
        <f t="shared" si="47"/>
        <v>516.6</v>
      </c>
      <c r="G400" s="13">
        <v>0</v>
      </c>
      <c r="H400" s="14">
        <f t="shared" si="48"/>
        <v>0</v>
      </c>
      <c r="I400" s="13">
        <v>0</v>
      </c>
      <c r="J400" s="14">
        <f t="shared" si="49"/>
        <v>0</v>
      </c>
      <c r="K400" s="13">
        <f t="shared" si="50"/>
        <v>516.6</v>
      </c>
      <c r="L400" s="14">
        <f t="shared" si="50"/>
        <v>516.6</v>
      </c>
      <c r="M400" s="8" t="s">
        <v>52</v>
      </c>
      <c r="N400" s="2" t="s">
        <v>610</v>
      </c>
      <c r="O400" s="2" t="s">
        <v>546</v>
      </c>
      <c r="P400" s="2" t="s">
        <v>64</v>
      </c>
      <c r="Q400" s="2" t="s">
        <v>64</v>
      </c>
      <c r="R400" s="2" t="s">
        <v>64</v>
      </c>
      <c r="S400" s="3">
        <v>0</v>
      </c>
      <c r="T400" s="3">
        <v>0</v>
      </c>
      <c r="U400" s="3">
        <v>0.05</v>
      </c>
      <c r="V400" s="3"/>
      <c r="W400" s="3"/>
      <c r="X400" s="3"/>
      <c r="Y400" s="3"/>
      <c r="Z400" s="3"/>
      <c r="AA400" s="3"/>
      <c r="AB400" s="3"/>
      <c r="AC400" s="3"/>
      <c r="AD400" s="3"/>
      <c r="AE400" s="3"/>
      <c r="AF400" s="3"/>
      <c r="AG400" s="3"/>
      <c r="AH400" s="3"/>
      <c r="AI400" s="3"/>
      <c r="AJ400" s="3"/>
      <c r="AK400" s="3"/>
      <c r="AL400" s="3"/>
      <c r="AM400" s="3"/>
      <c r="AN400" s="3"/>
      <c r="AO400" s="3"/>
      <c r="AP400" s="3"/>
      <c r="AQ400" s="3"/>
      <c r="AR400" s="3"/>
      <c r="AS400" s="3"/>
      <c r="AT400" s="3"/>
      <c r="AU400" s="3"/>
      <c r="AV400" s="2" t="s">
        <v>52</v>
      </c>
      <c r="AW400" s="2" t="s">
        <v>837</v>
      </c>
      <c r="AX400" s="2" t="s">
        <v>52</v>
      </c>
      <c r="AY400" s="2" t="s">
        <v>52</v>
      </c>
      <c r="AZ400" s="2" t="s">
        <v>52</v>
      </c>
    </row>
    <row r="401" spans="1:52" ht="30" customHeight="1" x14ac:dyDescent="0.3">
      <c r="A401" s="8" t="s">
        <v>758</v>
      </c>
      <c r="B401" s="8" t="s">
        <v>422</v>
      </c>
      <c r="C401" s="8" t="s">
        <v>423</v>
      </c>
      <c r="D401" s="9">
        <v>2.1000000000000001E-2</v>
      </c>
      <c r="E401" s="13">
        <f>단가대비표!O40</f>
        <v>0</v>
      </c>
      <c r="F401" s="14">
        <f t="shared" si="47"/>
        <v>0</v>
      </c>
      <c r="G401" s="13">
        <f>단가대비표!P40</f>
        <v>256854</v>
      </c>
      <c r="H401" s="14">
        <f t="shared" si="48"/>
        <v>5393.9</v>
      </c>
      <c r="I401" s="13">
        <f>단가대비표!V40</f>
        <v>0</v>
      </c>
      <c r="J401" s="14">
        <f t="shared" si="49"/>
        <v>0</v>
      </c>
      <c r="K401" s="13">
        <f t="shared" si="50"/>
        <v>256854</v>
      </c>
      <c r="L401" s="14">
        <f t="shared" si="50"/>
        <v>5393.9</v>
      </c>
      <c r="M401" s="8" t="s">
        <v>759</v>
      </c>
      <c r="N401" s="2" t="s">
        <v>610</v>
      </c>
      <c r="O401" s="2" t="s">
        <v>760</v>
      </c>
      <c r="P401" s="2" t="s">
        <v>64</v>
      </c>
      <c r="Q401" s="2" t="s">
        <v>64</v>
      </c>
      <c r="R401" s="2" t="s">
        <v>63</v>
      </c>
      <c r="S401" s="3"/>
      <c r="T401" s="3"/>
      <c r="U401" s="3"/>
      <c r="V401" s="3"/>
      <c r="W401" s="3">
        <v>2</v>
      </c>
      <c r="X401" s="3"/>
      <c r="Y401" s="3"/>
      <c r="Z401" s="3"/>
      <c r="AA401" s="3"/>
      <c r="AB401" s="3"/>
      <c r="AC401" s="3"/>
      <c r="AD401" s="3"/>
      <c r="AE401" s="3"/>
      <c r="AF401" s="3"/>
      <c r="AG401" s="3"/>
      <c r="AH401" s="3"/>
      <c r="AI401" s="3"/>
      <c r="AJ401" s="3"/>
      <c r="AK401" s="3"/>
      <c r="AL401" s="3"/>
      <c r="AM401" s="3"/>
      <c r="AN401" s="3"/>
      <c r="AO401" s="3"/>
      <c r="AP401" s="3"/>
      <c r="AQ401" s="3"/>
      <c r="AR401" s="3"/>
      <c r="AS401" s="3"/>
      <c r="AT401" s="3"/>
      <c r="AU401" s="3"/>
      <c r="AV401" s="2" t="s">
        <v>52</v>
      </c>
      <c r="AW401" s="2" t="s">
        <v>838</v>
      </c>
      <c r="AX401" s="2" t="s">
        <v>52</v>
      </c>
      <c r="AY401" s="2" t="s">
        <v>52</v>
      </c>
      <c r="AZ401" s="2" t="s">
        <v>52</v>
      </c>
    </row>
    <row r="402" spans="1:52" ht="30" customHeight="1" x14ac:dyDescent="0.3">
      <c r="A402" s="8" t="s">
        <v>781</v>
      </c>
      <c r="B402" s="8" t="s">
        <v>764</v>
      </c>
      <c r="C402" s="8" t="s">
        <v>545</v>
      </c>
      <c r="D402" s="9">
        <v>1</v>
      </c>
      <c r="E402" s="13">
        <f>TRUNC(SUMIF(W397:W402, RIGHTB(O402, 1), H397:H402)*U402, 2)</f>
        <v>107.87</v>
      </c>
      <c r="F402" s="14">
        <f t="shared" si="47"/>
        <v>107.8</v>
      </c>
      <c r="G402" s="13">
        <v>0</v>
      </c>
      <c r="H402" s="14">
        <f t="shared" si="48"/>
        <v>0</v>
      </c>
      <c r="I402" s="13">
        <v>0</v>
      </c>
      <c r="J402" s="14">
        <f t="shared" si="49"/>
        <v>0</v>
      </c>
      <c r="K402" s="13">
        <f t="shared" si="50"/>
        <v>107.8</v>
      </c>
      <c r="L402" s="14">
        <f t="shared" si="50"/>
        <v>107.8</v>
      </c>
      <c r="M402" s="8" t="s">
        <v>52</v>
      </c>
      <c r="N402" s="2" t="s">
        <v>610</v>
      </c>
      <c r="O402" s="2" t="s">
        <v>839</v>
      </c>
      <c r="P402" s="2" t="s">
        <v>64</v>
      </c>
      <c r="Q402" s="2" t="s">
        <v>64</v>
      </c>
      <c r="R402" s="2" t="s">
        <v>64</v>
      </c>
      <c r="S402" s="3">
        <v>1</v>
      </c>
      <c r="T402" s="3">
        <v>0</v>
      </c>
      <c r="U402" s="3">
        <v>0.02</v>
      </c>
      <c r="V402" s="3"/>
      <c r="W402" s="3"/>
      <c r="X402" s="3"/>
      <c r="Y402" s="3"/>
      <c r="Z402" s="3"/>
      <c r="AA402" s="3"/>
      <c r="AB402" s="3"/>
      <c r="AC402" s="3"/>
      <c r="AD402" s="3"/>
      <c r="AE402" s="3"/>
      <c r="AF402" s="3"/>
      <c r="AG402" s="3"/>
      <c r="AH402" s="3"/>
      <c r="AI402" s="3"/>
      <c r="AJ402" s="3"/>
      <c r="AK402" s="3"/>
      <c r="AL402" s="3"/>
      <c r="AM402" s="3"/>
      <c r="AN402" s="3"/>
      <c r="AO402" s="3"/>
      <c r="AP402" s="3"/>
      <c r="AQ402" s="3"/>
      <c r="AR402" s="3"/>
      <c r="AS402" s="3"/>
      <c r="AT402" s="3"/>
      <c r="AU402" s="3"/>
      <c r="AV402" s="2" t="s">
        <v>52</v>
      </c>
      <c r="AW402" s="2" t="s">
        <v>840</v>
      </c>
      <c r="AX402" s="2" t="s">
        <v>52</v>
      </c>
      <c r="AY402" s="2" t="s">
        <v>52</v>
      </c>
      <c r="AZ402" s="2" t="s">
        <v>52</v>
      </c>
    </row>
    <row r="403" spans="1:52" ht="30" customHeight="1" x14ac:dyDescent="0.3">
      <c r="A403" s="8" t="s">
        <v>418</v>
      </c>
      <c r="B403" s="8" t="s">
        <v>52</v>
      </c>
      <c r="C403" s="8" t="s">
        <v>52</v>
      </c>
      <c r="D403" s="9"/>
      <c r="E403" s="13"/>
      <c r="F403" s="14">
        <f>TRUNC(SUMIF(N397:N402, N396, F397:F402),0)</f>
        <v>11031</v>
      </c>
      <c r="G403" s="13"/>
      <c r="H403" s="14">
        <f>TRUNC(SUMIF(N397:N402, N396, H397:H402),0)</f>
        <v>7871</v>
      </c>
      <c r="I403" s="13"/>
      <c r="J403" s="14">
        <f>TRUNC(SUMIF(N397:N402, N396, J397:J402),0)</f>
        <v>0</v>
      </c>
      <c r="K403" s="13"/>
      <c r="L403" s="14">
        <f>F403+H403+J403</f>
        <v>18902</v>
      </c>
      <c r="M403" s="8" t="s">
        <v>52</v>
      </c>
      <c r="N403" s="2" t="s">
        <v>83</v>
      </c>
      <c r="O403" s="2" t="s">
        <v>83</v>
      </c>
      <c r="P403" s="2" t="s">
        <v>52</v>
      </c>
      <c r="Q403" s="2" t="s">
        <v>52</v>
      </c>
      <c r="R403" s="2" t="s">
        <v>52</v>
      </c>
      <c r="S403" s="3"/>
      <c r="T403" s="3"/>
      <c r="U403" s="3"/>
      <c r="V403" s="3"/>
      <c r="W403" s="3"/>
      <c r="X403" s="3"/>
      <c r="Y403" s="3"/>
      <c r="Z403" s="3"/>
      <c r="AA403" s="3"/>
      <c r="AB403" s="3"/>
      <c r="AC403" s="3"/>
      <c r="AD403" s="3"/>
      <c r="AE403" s="3"/>
      <c r="AF403" s="3"/>
      <c r="AG403" s="3"/>
      <c r="AH403" s="3"/>
      <c r="AI403" s="3"/>
      <c r="AJ403" s="3"/>
      <c r="AK403" s="3"/>
      <c r="AL403" s="3"/>
      <c r="AM403" s="3"/>
      <c r="AN403" s="3"/>
      <c r="AO403" s="3"/>
      <c r="AP403" s="3"/>
      <c r="AQ403" s="3"/>
      <c r="AR403" s="3"/>
      <c r="AS403" s="3"/>
      <c r="AT403" s="3"/>
      <c r="AU403" s="3"/>
      <c r="AV403" s="2" t="s">
        <v>52</v>
      </c>
      <c r="AW403" s="2" t="s">
        <v>52</v>
      </c>
      <c r="AX403" s="2" t="s">
        <v>52</v>
      </c>
      <c r="AY403" s="2" t="s">
        <v>52</v>
      </c>
      <c r="AZ403" s="2" t="s">
        <v>52</v>
      </c>
    </row>
    <row r="404" spans="1:52" ht="30" customHeight="1" x14ac:dyDescent="0.3">
      <c r="A404" s="9"/>
      <c r="B404" s="9"/>
      <c r="C404" s="9"/>
      <c r="D404" s="9"/>
      <c r="E404" s="13"/>
      <c r="F404" s="14"/>
      <c r="G404" s="13"/>
      <c r="H404" s="14"/>
      <c r="I404" s="13"/>
      <c r="J404" s="14"/>
      <c r="K404" s="13"/>
      <c r="L404" s="14"/>
      <c r="M404" s="9"/>
    </row>
    <row r="405" spans="1:52" ht="30" customHeight="1" x14ac:dyDescent="0.3">
      <c r="A405" s="124" t="s">
        <v>841</v>
      </c>
      <c r="B405" s="124"/>
      <c r="C405" s="124"/>
      <c r="D405" s="124"/>
      <c r="E405" s="125"/>
      <c r="F405" s="126"/>
      <c r="G405" s="125"/>
      <c r="H405" s="126"/>
      <c r="I405" s="125"/>
      <c r="J405" s="126"/>
      <c r="K405" s="125"/>
      <c r="L405" s="126"/>
      <c r="M405" s="124"/>
      <c r="N405" s="1" t="s">
        <v>824</v>
      </c>
    </row>
    <row r="406" spans="1:52" ht="30" customHeight="1" x14ac:dyDescent="0.3">
      <c r="A406" s="8" t="s">
        <v>758</v>
      </c>
      <c r="B406" s="8" t="s">
        <v>422</v>
      </c>
      <c r="C406" s="8" t="s">
        <v>423</v>
      </c>
      <c r="D406" s="9">
        <v>8.9999999999999993E-3</v>
      </c>
      <c r="E406" s="13">
        <f>단가대비표!O40</f>
        <v>0</v>
      </c>
      <c r="F406" s="14">
        <f>TRUNC(E406*D406,1)</f>
        <v>0</v>
      </c>
      <c r="G406" s="13">
        <f>단가대비표!P40</f>
        <v>256854</v>
      </c>
      <c r="H406" s="14">
        <f>TRUNC(G406*D406,1)</f>
        <v>2311.6</v>
      </c>
      <c r="I406" s="13">
        <f>단가대비표!V40</f>
        <v>0</v>
      </c>
      <c r="J406" s="14">
        <f>TRUNC(I406*D406,1)</f>
        <v>0</v>
      </c>
      <c r="K406" s="13">
        <f t="shared" ref="K406:L408" si="51">TRUNC(E406+G406+I406,1)</f>
        <v>256854</v>
      </c>
      <c r="L406" s="14">
        <f t="shared" si="51"/>
        <v>2311.6</v>
      </c>
      <c r="M406" s="8" t="s">
        <v>759</v>
      </c>
      <c r="N406" s="2" t="s">
        <v>824</v>
      </c>
      <c r="O406" s="2" t="s">
        <v>760</v>
      </c>
      <c r="P406" s="2" t="s">
        <v>64</v>
      </c>
      <c r="Q406" s="2" t="s">
        <v>64</v>
      </c>
      <c r="R406" s="2" t="s">
        <v>63</v>
      </c>
      <c r="S406" s="3"/>
      <c r="T406" s="3"/>
      <c r="U406" s="3"/>
      <c r="V406" s="3">
        <v>1</v>
      </c>
      <c r="W406" s="3"/>
      <c r="X406" s="3"/>
      <c r="Y406" s="3"/>
      <c r="Z406" s="3"/>
      <c r="AA406" s="3"/>
      <c r="AB406" s="3"/>
      <c r="AC406" s="3"/>
      <c r="AD406" s="3"/>
      <c r="AE406" s="3"/>
      <c r="AF406" s="3"/>
      <c r="AG406" s="3"/>
      <c r="AH406" s="3"/>
      <c r="AI406" s="3"/>
      <c r="AJ406" s="3"/>
      <c r="AK406" s="3"/>
      <c r="AL406" s="3"/>
      <c r="AM406" s="3"/>
      <c r="AN406" s="3"/>
      <c r="AO406" s="3"/>
      <c r="AP406" s="3"/>
      <c r="AQ406" s="3"/>
      <c r="AR406" s="3"/>
      <c r="AS406" s="3"/>
      <c r="AT406" s="3"/>
      <c r="AU406" s="3"/>
      <c r="AV406" s="2" t="s">
        <v>52</v>
      </c>
      <c r="AW406" s="2" t="s">
        <v>843</v>
      </c>
      <c r="AX406" s="2" t="s">
        <v>52</v>
      </c>
      <c r="AY406" s="2" t="s">
        <v>52</v>
      </c>
      <c r="AZ406" s="2" t="s">
        <v>52</v>
      </c>
    </row>
    <row r="407" spans="1:52" ht="30" customHeight="1" x14ac:dyDescent="0.3">
      <c r="A407" s="8" t="s">
        <v>421</v>
      </c>
      <c r="B407" s="8" t="s">
        <v>422</v>
      </c>
      <c r="C407" s="8" t="s">
        <v>423</v>
      </c>
      <c r="D407" s="9">
        <v>1E-3</v>
      </c>
      <c r="E407" s="13">
        <f>단가대비표!O33</f>
        <v>0</v>
      </c>
      <c r="F407" s="14">
        <f>TRUNC(E407*D407,1)</f>
        <v>0</v>
      </c>
      <c r="G407" s="13">
        <f>단가대비표!P33</f>
        <v>167081</v>
      </c>
      <c r="H407" s="14">
        <f>TRUNC(G407*D407,1)</f>
        <v>167</v>
      </c>
      <c r="I407" s="13">
        <f>단가대비표!V33</f>
        <v>0</v>
      </c>
      <c r="J407" s="14">
        <f>TRUNC(I407*D407,1)</f>
        <v>0</v>
      </c>
      <c r="K407" s="13">
        <f t="shared" si="51"/>
        <v>167081</v>
      </c>
      <c r="L407" s="14">
        <f t="shared" si="51"/>
        <v>167</v>
      </c>
      <c r="M407" s="8" t="s">
        <v>424</v>
      </c>
      <c r="N407" s="2" t="s">
        <v>824</v>
      </c>
      <c r="O407" s="2" t="s">
        <v>425</v>
      </c>
      <c r="P407" s="2" t="s">
        <v>64</v>
      </c>
      <c r="Q407" s="2" t="s">
        <v>64</v>
      </c>
      <c r="R407" s="2" t="s">
        <v>63</v>
      </c>
      <c r="S407" s="3"/>
      <c r="T407" s="3"/>
      <c r="U407" s="3"/>
      <c r="V407" s="3">
        <v>1</v>
      </c>
      <c r="W407" s="3"/>
      <c r="X407" s="3"/>
      <c r="Y407" s="3"/>
      <c r="Z407" s="3"/>
      <c r="AA407" s="3"/>
      <c r="AB407" s="3"/>
      <c r="AC407" s="3"/>
      <c r="AD407" s="3"/>
      <c r="AE407" s="3"/>
      <c r="AF407" s="3"/>
      <c r="AG407" s="3"/>
      <c r="AH407" s="3"/>
      <c r="AI407" s="3"/>
      <c r="AJ407" s="3"/>
      <c r="AK407" s="3"/>
      <c r="AL407" s="3"/>
      <c r="AM407" s="3"/>
      <c r="AN407" s="3"/>
      <c r="AO407" s="3"/>
      <c r="AP407" s="3"/>
      <c r="AQ407" s="3"/>
      <c r="AR407" s="3"/>
      <c r="AS407" s="3"/>
      <c r="AT407" s="3"/>
      <c r="AU407" s="3"/>
      <c r="AV407" s="2" t="s">
        <v>52</v>
      </c>
      <c r="AW407" s="2" t="s">
        <v>844</v>
      </c>
      <c r="AX407" s="2" t="s">
        <v>52</v>
      </c>
      <c r="AY407" s="2" t="s">
        <v>52</v>
      </c>
      <c r="AZ407" s="2" t="s">
        <v>52</v>
      </c>
    </row>
    <row r="408" spans="1:52" ht="30" customHeight="1" x14ac:dyDescent="0.3">
      <c r="A408" s="8" t="s">
        <v>763</v>
      </c>
      <c r="B408" s="8" t="s">
        <v>845</v>
      </c>
      <c r="C408" s="8" t="s">
        <v>545</v>
      </c>
      <c r="D408" s="9">
        <v>1</v>
      </c>
      <c r="E408" s="13">
        <f>TRUNC(SUMIF(V406:V408, RIGHTB(O408, 1), H406:H408)*U408, 2)</f>
        <v>74.349999999999994</v>
      </c>
      <c r="F408" s="14">
        <f>TRUNC(E408*D408,1)</f>
        <v>74.3</v>
      </c>
      <c r="G408" s="13">
        <v>0</v>
      </c>
      <c r="H408" s="14">
        <f>TRUNC(G408*D408,1)</f>
        <v>0</v>
      </c>
      <c r="I408" s="13">
        <v>0</v>
      </c>
      <c r="J408" s="14">
        <f>TRUNC(I408*D408,1)</f>
        <v>0</v>
      </c>
      <c r="K408" s="13">
        <f t="shared" si="51"/>
        <v>74.3</v>
      </c>
      <c r="L408" s="14">
        <f t="shared" si="51"/>
        <v>74.3</v>
      </c>
      <c r="M408" s="8" t="s">
        <v>52</v>
      </c>
      <c r="N408" s="2" t="s">
        <v>824</v>
      </c>
      <c r="O408" s="2" t="s">
        <v>546</v>
      </c>
      <c r="P408" s="2" t="s">
        <v>64</v>
      </c>
      <c r="Q408" s="2" t="s">
        <v>64</v>
      </c>
      <c r="R408" s="2" t="s">
        <v>64</v>
      </c>
      <c r="S408" s="3">
        <v>1</v>
      </c>
      <c r="T408" s="3">
        <v>0</v>
      </c>
      <c r="U408" s="3">
        <v>0.03</v>
      </c>
      <c r="V408" s="3"/>
      <c r="W408" s="3"/>
      <c r="X408" s="3"/>
      <c r="Y408" s="3"/>
      <c r="Z408" s="3"/>
      <c r="AA408" s="3"/>
      <c r="AB408" s="3"/>
      <c r="AC408" s="3"/>
      <c r="AD408" s="3"/>
      <c r="AE408" s="3"/>
      <c r="AF408" s="3"/>
      <c r="AG408" s="3"/>
      <c r="AH408" s="3"/>
      <c r="AI408" s="3"/>
      <c r="AJ408" s="3"/>
      <c r="AK408" s="3"/>
      <c r="AL408" s="3"/>
      <c r="AM408" s="3"/>
      <c r="AN408" s="3"/>
      <c r="AO408" s="3"/>
      <c r="AP408" s="3"/>
      <c r="AQ408" s="3"/>
      <c r="AR408" s="3"/>
      <c r="AS408" s="3"/>
      <c r="AT408" s="3"/>
      <c r="AU408" s="3"/>
      <c r="AV408" s="2" t="s">
        <v>52</v>
      </c>
      <c r="AW408" s="2" t="s">
        <v>846</v>
      </c>
      <c r="AX408" s="2" t="s">
        <v>52</v>
      </c>
      <c r="AY408" s="2" t="s">
        <v>52</v>
      </c>
      <c r="AZ408" s="2" t="s">
        <v>52</v>
      </c>
    </row>
    <row r="409" spans="1:52" ht="30" customHeight="1" x14ac:dyDescent="0.3">
      <c r="A409" s="8" t="s">
        <v>418</v>
      </c>
      <c r="B409" s="8" t="s">
        <v>52</v>
      </c>
      <c r="C409" s="8" t="s">
        <v>52</v>
      </c>
      <c r="D409" s="9"/>
      <c r="E409" s="13"/>
      <c r="F409" s="14">
        <f>TRUNC(SUMIF(N406:N408, N405, F406:F408),0)</f>
        <v>74</v>
      </c>
      <c r="G409" s="13"/>
      <c r="H409" s="14">
        <f>TRUNC(SUMIF(N406:N408, N405, H406:H408),0)</f>
        <v>2478</v>
      </c>
      <c r="I409" s="13"/>
      <c r="J409" s="14">
        <f>TRUNC(SUMIF(N406:N408, N405, J406:J408),0)</f>
        <v>0</v>
      </c>
      <c r="K409" s="13"/>
      <c r="L409" s="14">
        <f>F409+H409+J409</f>
        <v>2552</v>
      </c>
      <c r="M409" s="8" t="s">
        <v>52</v>
      </c>
      <c r="N409" s="2" t="s">
        <v>83</v>
      </c>
      <c r="O409" s="2" t="s">
        <v>83</v>
      </c>
      <c r="P409" s="2" t="s">
        <v>52</v>
      </c>
      <c r="Q409" s="2" t="s">
        <v>52</v>
      </c>
      <c r="R409" s="2" t="s">
        <v>52</v>
      </c>
      <c r="S409" s="3"/>
      <c r="T409" s="3"/>
      <c r="U409" s="3"/>
      <c r="V409" s="3"/>
      <c r="W409" s="3"/>
      <c r="X409" s="3"/>
      <c r="Y409" s="3"/>
      <c r="Z409" s="3"/>
      <c r="AA409" s="3"/>
      <c r="AB409" s="3"/>
      <c r="AC409" s="3"/>
      <c r="AD409" s="3"/>
      <c r="AE409" s="3"/>
      <c r="AF409" s="3"/>
      <c r="AG409" s="3"/>
      <c r="AH409" s="3"/>
      <c r="AI409" s="3"/>
      <c r="AJ409" s="3"/>
      <c r="AK409" s="3"/>
      <c r="AL409" s="3"/>
      <c r="AM409" s="3"/>
      <c r="AN409" s="3"/>
      <c r="AO409" s="3"/>
      <c r="AP409" s="3"/>
      <c r="AQ409" s="3"/>
      <c r="AR409" s="3"/>
      <c r="AS409" s="3"/>
      <c r="AT409" s="3"/>
      <c r="AU409" s="3"/>
      <c r="AV409" s="2" t="s">
        <v>52</v>
      </c>
      <c r="AW409" s="2" t="s">
        <v>52</v>
      </c>
      <c r="AX409" s="2" t="s">
        <v>52</v>
      </c>
      <c r="AY409" s="2" t="s">
        <v>52</v>
      </c>
      <c r="AZ409" s="2" t="s">
        <v>52</v>
      </c>
    </row>
    <row r="410" spans="1:52" ht="30" customHeight="1" x14ac:dyDescent="0.3">
      <c r="A410" s="9"/>
      <c r="B410" s="9"/>
      <c r="C410" s="9"/>
      <c r="D410" s="9"/>
      <c r="E410" s="13"/>
      <c r="F410" s="14"/>
      <c r="G410" s="13"/>
      <c r="H410" s="14"/>
      <c r="I410" s="13"/>
      <c r="J410" s="14"/>
      <c r="K410" s="13"/>
      <c r="L410" s="14"/>
      <c r="M410" s="9"/>
    </row>
    <row r="411" spans="1:52" ht="30" customHeight="1" x14ac:dyDescent="0.3">
      <c r="A411" s="124" t="s">
        <v>847</v>
      </c>
      <c r="B411" s="124"/>
      <c r="C411" s="124"/>
      <c r="D411" s="124"/>
      <c r="E411" s="125"/>
      <c r="F411" s="126"/>
      <c r="G411" s="125"/>
      <c r="H411" s="126"/>
      <c r="I411" s="125"/>
      <c r="J411" s="126"/>
      <c r="K411" s="125"/>
      <c r="L411" s="126"/>
      <c r="M411" s="124"/>
      <c r="N411" s="1" t="s">
        <v>640</v>
      </c>
    </row>
    <row r="412" spans="1:52" ht="30" customHeight="1" x14ac:dyDescent="0.3">
      <c r="A412" s="8" t="s">
        <v>849</v>
      </c>
      <c r="B412" s="8" t="s">
        <v>422</v>
      </c>
      <c r="C412" s="8" t="s">
        <v>423</v>
      </c>
      <c r="D412" s="9">
        <v>2.8500000000000001E-3</v>
      </c>
      <c r="E412" s="13">
        <f>단가대비표!O36</f>
        <v>0</v>
      </c>
      <c r="F412" s="14">
        <f t="shared" ref="F412:F417" si="52">TRUNC(E412*D412,1)</f>
        <v>0</v>
      </c>
      <c r="G412" s="13">
        <f>단가대비표!P36</f>
        <v>237480</v>
      </c>
      <c r="H412" s="14">
        <f t="shared" ref="H412:H417" si="53">TRUNC(G412*D412,1)</f>
        <v>676.8</v>
      </c>
      <c r="I412" s="13">
        <f>단가대비표!V36</f>
        <v>0</v>
      </c>
      <c r="J412" s="14">
        <f t="shared" ref="J412:J417" si="54">TRUNC(I412*D412,1)</f>
        <v>0</v>
      </c>
      <c r="K412" s="13">
        <f t="shared" ref="K412:L417" si="55">TRUNC(E412+G412+I412,1)</f>
        <v>237480</v>
      </c>
      <c r="L412" s="14">
        <f t="shared" si="55"/>
        <v>676.8</v>
      </c>
      <c r="M412" s="8" t="s">
        <v>850</v>
      </c>
      <c r="N412" s="2" t="s">
        <v>640</v>
      </c>
      <c r="O412" s="2" t="s">
        <v>851</v>
      </c>
      <c r="P412" s="2" t="s">
        <v>64</v>
      </c>
      <c r="Q412" s="2" t="s">
        <v>64</v>
      </c>
      <c r="R412" s="2" t="s">
        <v>63</v>
      </c>
      <c r="S412" s="3"/>
      <c r="T412" s="3"/>
      <c r="U412" s="3"/>
      <c r="V412" s="3">
        <v>1</v>
      </c>
      <c r="W412" s="3">
        <v>2</v>
      </c>
      <c r="X412" s="3"/>
      <c r="Y412" s="3"/>
      <c r="Z412" s="3"/>
      <c r="AA412" s="3"/>
      <c r="AB412" s="3"/>
      <c r="AC412" s="3"/>
      <c r="AD412" s="3"/>
      <c r="AE412" s="3"/>
      <c r="AF412" s="3"/>
      <c r="AG412" s="3"/>
      <c r="AH412" s="3"/>
      <c r="AI412" s="3"/>
      <c r="AJ412" s="3"/>
      <c r="AK412" s="3"/>
      <c r="AL412" s="3"/>
      <c r="AM412" s="3"/>
      <c r="AN412" s="3"/>
      <c r="AO412" s="3"/>
      <c r="AP412" s="3"/>
      <c r="AQ412" s="3"/>
      <c r="AR412" s="3"/>
      <c r="AS412" s="3"/>
      <c r="AT412" s="3"/>
      <c r="AU412" s="3"/>
      <c r="AV412" s="2" t="s">
        <v>52</v>
      </c>
      <c r="AW412" s="2" t="s">
        <v>852</v>
      </c>
      <c r="AX412" s="2" t="s">
        <v>52</v>
      </c>
      <c r="AY412" s="2" t="s">
        <v>52</v>
      </c>
      <c r="AZ412" s="2" t="s">
        <v>52</v>
      </c>
    </row>
    <row r="413" spans="1:52" ht="30" customHeight="1" x14ac:dyDescent="0.3">
      <c r="A413" s="8" t="s">
        <v>853</v>
      </c>
      <c r="B413" s="8" t="s">
        <v>422</v>
      </c>
      <c r="C413" s="8" t="s">
        <v>423</v>
      </c>
      <c r="D413" s="9">
        <v>1.0399999999999999E-3</v>
      </c>
      <c r="E413" s="13">
        <f>단가대비표!O37</f>
        <v>0</v>
      </c>
      <c r="F413" s="14">
        <f t="shared" si="52"/>
        <v>0</v>
      </c>
      <c r="G413" s="13">
        <f>단가대비표!P37</f>
        <v>270724</v>
      </c>
      <c r="H413" s="14">
        <f t="shared" si="53"/>
        <v>281.5</v>
      </c>
      <c r="I413" s="13">
        <f>단가대비표!V37</f>
        <v>0</v>
      </c>
      <c r="J413" s="14">
        <f t="shared" si="54"/>
        <v>0</v>
      </c>
      <c r="K413" s="13">
        <f t="shared" si="55"/>
        <v>270724</v>
      </c>
      <c r="L413" s="14">
        <f t="shared" si="55"/>
        <v>281.5</v>
      </c>
      <c r="M413" s="8" t="s">
        <v>854</v>
      </c>
      <c r="N413" s="2" t="s">
        <v>640</v>
      </c>
      <c r="O413" s="2" t="s">
        <v>855</v>
      </c>
      <c r="P413" s="2" t="s">
        <v>64</v>
      </c>
      <c r="Q413" s="2" t="s">
        <v>64</v>
      </c>
      <c r="R413" s="2" t="s">
        <v>63</v>
      </c>
      <c r="S413" s="3"/>
      <c r="T413" s="3"/>
      <c r="U413" s="3"/>
      <c r="V413" s="3">
        <v>1</v>
      </c>
      <c r="W413" s="3">
        <v>2</v>
      </c>
      <c r="X413" s="3"/>
      <c r="Y413" s="3"/>
      <c r="Z413" s="3"/>
      <c r="AA413" s="3"/>
      <c r="AB413" s="3"/>
      <c r="AC413" s="3"/>
      <c r="AD413" s="3"/>
      <c r="AE413" s="3"/>
      <c r="AF413" s="3"/>
      <c r="AG413" s="3"/>
      <c r="AH413" s="3"/>
      <c r="AI413" s="3"/>
      <c r="AJ413" s="3"/>
      <c r="AK413" s="3"/>
      <c r="AL413" s="3"/>
      <c r="AM413" s="3"/>
      <c r="AN413" s="3"/>
      <c r="AO413" s="3"/>
      <c r="AP413" s="3"/>
      <c r="AQ413" s="3"/>
      <c r="AR413" s="3"/>
      <c r="AS413" s="3"/>
      <c r="AT413" s="3"/>
      <c r="AU413" s="3"/>
      <c r="AV413" s="2" t="s">
        <v>52</v>
      </c>
      <c r="AW413" s="2" t="s">
        <v>856</v>
      </c>
      <c r="AX413" s="2" t="s">
        <v>52</v>
      </c>
      <c r="AY413" s="2" t="s">
        <v>52</v>
      </c>
      <c r="AZ413" s="2" t="s">
        <v>52</v>
      </c>
    </row>
    <row r="414" spans="1:52" ht="30" customHeight="1" x14ac:dyDescent="0.3">
      <c r="A414" s="8" t="s">
        <v>857</v>
      </c>
      <c r="B414" s="8" t="s">
        <v>422</v>
      </c>
      <c r="C414" s="8" t="s">
        <v>423</v>
      </c>
      <c r="D414" s="9">
        <v>7.7999999999999999E-4</v>
      </c>
      <c r="E414" s="13">
        <f>단가대비표!O34</f>
        <v>0</v>
      </c>
      <c r="F414" s="14">
        <f t="shared" si="52"/>
        <v>0</v>
      </c>
      <c r="G414" s="13">
        <f>단가대비표!P34</f>
        <v>219321</v>
      </c>
      <c r="H414" s="14">
        <f t="shared" si="53"/>
        <v>171</v>
      </c>
      <c r="I414" s="13">
        <f>단가대비표!V34</f>
        <v>0</v>
      </c>
      <c r="J414" s="14">
        <f t="shared" si="54"/>
        <v>0</v>
      </c>
      <c r="K414" s="13">
        <f t="shared" si="55"/>
        <v>219321</v>
      </c>
      <c r="L414" s="14">
        <f t="shared" si="55"/>
        <v>171</v>
      </c>
      <c r="M414" s="8" t="s">
        <v>858</v>
      </c>
      <c r="N414" s="2" t="s">
        <v>640</v>
      </c>
      <c r="O414" s="2" t="s">
        <v>859</v>
      </c>
      <c r="P414" s="2" t="s">
        <v>64</v>
      </c>
      <c r="Q414" s="2" t="s">
        <v>64</v>
      </c>
      <c r="R414" s="2" t="s">
        <v>63</v>
      </c>
      <c r="S414" s="3"/>
      <c r="T414" s="3"/>
      <c r="U414" s="3"/>
      <c r="V414" s="3">
        <v>1</v>
      </c>
      <c r="W414" s="3">
        <v>2</v>
      </c>
      <c r="X414" s="3"/>
      <c r="Y414" s="3"/>
      <c r="Z414" s="3"/>
      <c r="AA414" s="3"/>
      <c r="AB414" s="3"/>
      <c r="AC414" s="3"/>
      <c r="AD414" s="3"/>
      <c r="AE414" s="3"/>
      <c r="AF414" s="3"/>
      <c r="AG414" s="3"/>
      <c r="AH414" s="3"/>
      <c r="AI414" s="3"/>
      <c r="AJ414" s="3"/>
      <c r="AK414" s="3"/>
      <c r="AL414" s="3"/>
      <c r="AM414" s="3"/>
      <c r="AN414" s="3"/>
      <c r="AO414" s="3"/>
      <c r="AP414" s="3"/>
      <c r="AQ414" s="3"/>
      <c r="AR414" s="3"/>
      <c r="AS414" s="3"/>
      <c r="AT414" s="3"/>
      <c r="AU414" s="3"/>
      <c r="AV414" s="2" t="s">
        <v>52</v>
      </c>
      <c r="AW414" s="2" t="s">
        <v>860</v>
      </c>
      <c r="AX414" s="2" t="s">
        <v>52</v>
      </c>
      <c r="AY414" s="2" t="s">
        <v>52</v>
      </c>
      <c r="AZ414" s="2" t="s">
        <v>52</v>
      </c>
    </row>
    <row r="415" spans="1:52" ht="30" customHeight="1" x14ac:dyDescent="0.3">
      <c r="A415" s="8" t="s">
        <v>421</v>
      </c>
      <c r="B415" s="8" t="s">
        <v>422</v>
      </c>
      <c r="C415" s="8" t="s">
        <v>423</v>
      </c>
      <c r="D415" s="9">
        <v>5.1999999999999995E-4</v>
      </c>
      <c r="E415" s="13">
        <f>단가대비표!O33</f>
        <v>0</v>
      </c>
      <c r="F415" s="14">
        <f t="shared" si="52"/>
        <v>0</v>
      </c>
      <c r="G415" s="13">
        <f>단가대비표!P33</f>
        <v>167081</v>
      </c>
      <c r="H415" s="14">
        <f t="shared" si="53"/>
        <v>86.8</v>
      </c>
      <c r="I415" s="13">
        <f>단가대비표!V33</f>
        <v>0</v>
      </c>
      <c r="J415" s="14">
        <f t="shared" si="54"/>
        <v>0</v>
      </c>
      <c r="K415" s="13">
        <f t="shared" si="55"/>
        <v>167081</v>
      </c>
      <c r="L415" s="14">
        <f t="shared" si="55"/>
        <v>86.8</v>
      </c>
      <c r="M415" s="8" t="s">
        <v>424</v>
      </c>
      <c r="N415" s="2" t="s">
        <v>640</v>
      </c>
      <c r="O415" s="2" t="s">
        <v>425</v>
      </c>
      <c r="P415" s="2" t="s">
        <v>64</v>
      </c>
      <c r="Q415" s="2" t="s">
        <v>64</v>
      </c>
      <c r="R415" s="2" t="s">
        <v>63</v>
      </c>
      <c r="S415" s="3"/>
      <c r="T415" s="3"/>
      <c r="U415" s="3"/>
      <c r="V415" s="3">
        <v>1</v>
      </c>
      <c r="W415" s="3">
        <v>2</v>
      </c>
      <c r="X415" s="3"/>
      <c r="Y415" s="3"/>
      <c r="Z415" s="3"/>
      <c r="AA415" s="3"/>
      <c r="AB415" s="3"/>
      <c r="AC415" s="3"/>
      <c r="AD415" s="3"/>
      <c r="AE415" s="3"/>
      <c r="AF415" s="3"/>
      <c r="AG415" s="3"/>
      <c r="AH415" s="3"/>
      <c r="AI415" s="3"/>
      <c r="AJ415" s="3"/>
      <c r="AK415" s="3"/>
      <c r="AL415" s="3"/>
      <c r="AM415" s="3"/>
      <c r="AN415" s="3"/>
      <c r="AO415" s="3"/>
      <c r="AP415" s="3"/>
      <c r="AQ415" s="3"/>
      <c r="AR415" s="3"/>
      <c r="AS415" s="3"/>
      <c r="AT415" s="3"/>
      <c r="AU415" s="3"/>
      <c r="AV415" s="2" t="s">
        <v>52</v>
      </c>
      <c r="AW415" s="2" t="s">
        <v>861</v>
      </c>
      <c r="AX415" s="2" t="s">
        <v>52</v>
      </c>
      <c r="AY415" s="2" t="s">
        <v>52</v>
      </c>
      <c r="AZ415" s="2" t="s">
        <v>52</v>
      </c>
    </row>
    <row r="416" spans="1:52" ht="30" customHeight="1" x14ac:dyDescent="0.3">
      <c r="A416" s="8" t="s">
        <v>781</v>
      </c>
      <c r="B416" s="8" t="s">
        <v>862</v>
      </c>
      <c r="C416" s="8" t="s">
        <v>545</v>
      </c>
      <c r="D416" s="9">
        <v>1</v>
      </c>
      <c r="E416" s="13">
        <v>0</v>
      </c>
      <c r="F416" s="14">
        <f t="shared" si="52"/>
        <v>0</v>
      </c>
      <c r="G416" s="13">
        <v>0</v>
      </c>
      <c r="H416" s="14">
        <f t="shared" si="53"/>
        <v>0</v>
      </c>
      <c r="I416" s="13">
        <f>TRUNC(SUMIF(V412:V417, RIGHTB(O416, 1), H412:H417)*U416, 2)</f>
        <v>60.8</v>
      </c>
      <c r="J416" s="14">
        <f t="shared" si="54"/>
        <v>60.8</v>
      </c>
      <c r="K416" s="13">
        <f t="shared" si="55"/>
        <v>60.8</v>
      </c>
      <c r="L416" s="14">
        <f t="shared" si="55"/>
        <v>60.8</v>
      </c>
      <c r="M416" s="8" t="s">
        <v>52</v>
      </c>
      <c r="N416" s="2" t="s">
        <v>640</v>
      </c>
      <c r="O416" s="2" t="s">
        <v>546</v>
      </c>
      <c r="P416" s="2" t="s">
        <v>64</v>
      </c>
      <c r="Q416" s="2" t="s">
        <v>64</v>
      </c>
      <c r="R416" s="2" t="s">
        <v>64</v>
      </c>
      <c r="S416" s="3">
        <v>1</v>
      </c>
      <c r="T416" s="3">
        <v>2</v>
      </c>
      <c r="U416" s="3">
        <v>0.05</v>
      </c>
      <c r="V416" s="3"/>
      <c r="W416" s="3"/>
      <c r="X416" s="3"/>
      <c r="Y416" s="3"/>
      <c r="Z416" s="3"/>
      <c r="AA416" s="3"/>
      <c r="AB416" s="3"/>
      <c r="AC416" s="3"/>
      <c r="AD416" s="3"/>
      <c r="AE416" s="3"/>
      <c r="AF416" s="3"/>
      <c r="AG416" s="3"/>
      <c r="AH416" s="3"/>
      <c r="AI416" s="3"/>
      <c r="AJ416" s="3"/>
      <c r="AK416" s="3"/>
      <c r="AL416" s="3"/>
      <c r="AM416" s="3"/>
      <c r="AN416" s="3"/>
      <c r="AO416" s="3"/>
      <c r="AP416" s="3"/>
      <c r="AQ416" s="3"/>
      <c r="AR416" s="3"/>
      <c r="AS416" s="3"/>
      <c r="AT416" s="3"/>
      <c r="AU416" s="3"/>
      <c r="AV416" s="2" t="s">
        <v>52</v>
      </c>
      <c r="AW416" s="2" t="s">
        <v>863</v>
      </c>
      <c r="AX416" s="2" t="s">
        <v>52</v>
      </c>
      <c r="AY416" s="2" t="s">
        <v>52</v>
      </c>
      <c r="AZ416" s="2" t="s">
        <v>52</v>
      </c>
    </row>
    <row r="417" spans="1:52" ht="30" customHeight="1" x14ac:dyDescent="0.3">
      <c r="A417" s="8" t="s">
        <v>543</v>
      </c>
      <c r="B417" s="8" t="s">
        <v>845</v>
      </c>
      <c r="C417" s="8" t="s">
        <v>545</v>
      </c>
      <c r="D417" s="9">
        <v>1</v>
      </c>
      <c r="E417" s="13">
        <f>TRUNC(SUMIF(W412:W417, RIGHTB(O417, 1), H412:H417)*U417, 2)</f>
        <v>36.479999999999997</v>
      </c>
      <c r="F417" s="14">
        <f t="shared" si="52"/>
        <v>36.4</v>
      </c>
      <c r="G417" s="13">
        <v>0</v>
      </c>
      <c r="H417" s="14">
        <f t="shared" si="53"/>
        <v>0</v>
      </c>
      <c r="I417" s="13">
        <v>0</v>
      </c>
      <c r="J417" s="14">
        <f t="shared" si="54"/>
        <v>0</v>
      </c>
      <c r="K417" s="13">
        <f t="shared" si="55"/>
        <v>36.4</v>
      </c>
      <c r="L417" s="14">
        <f t="shared" si="55"/>
        <v>36.4</v>
      </c>
      <c r="M417" s="8" t="s">
        <v>52</v>
      </c>
      <c r="N417" s="2" t="s">
        <v>640</v>
      </c>
      <c r="O417" s="2" t="s">
        <v>839</v>
      </c>
      <c r="P417" s="2" t="s">
        <v>64</v>
      </c>
      <c r="Q417" s="2" t="s">
        <v>64</v>
      </c>
      <c r="R417" s="2" t="s">
        <v>64</v>
      </c>
      <c r="S417" s="3">
        <v>1</v>
      </c>
      <c r="T417" s="3">
        <v>0</v>
      </c>
      <c r="U417" s="3">
        <v>0.03</v>
      </c>
      <c r="V417" s="3"/>
      <c r="W417" s="3"/>
      <c r="X417" s="3"/>
      <c r="Y417" s="3"/>
      <c r="Z417" s="3"/>
      <c r="AA417" s="3"/>
      <c r="AB417" s="3"/>
      <c r="AC417" s="3"/>
      <c r="AD417" s="3"/>
      <c r="AE417" s="3"/>
      <c r="AF417" s="3"/>
      <c r="AG417" s="3"/>
      <c r="AH417" s="3"/>
      <c r="AI417" s="3"/>
      <c r="AJ417" s="3"/>
      <c r="AK417" s="3"/>
      <c r="AL417" s="3"/>
      <c r="AM417" s="3"/>
      <c r="AN417" s="3"/>
      <c r="AO417" s="3"/>
      <c r="AP417" s="3"/>
      <c r="AQ417" s="3"/>
      <c r="AR417" s="3"/>
      <c r="AS417" s="3"/>
      <c r="AT417" s="3"/>
      <c r="AU417" s="3"/>
      <c r="AV417" s="2" t="s">
        <v>52</v>
      </c>
      <c r="AW417" s="2" t="s">
        <v>864</v>
      </c>
      <c r="AX417" s="2" t="s">
        <v>52</v>
      </c>
      <c r="AY417" s="2" t="s">
        <v>52</v>
      </c>
      <c r="AZ417" s="2" t="s">
        <v>52</v>
      </c>
    </row>
    <row r="418" spans="1:52" ht="30" customHeight="1" x14ac:dyDescent="0.3">
      <c r="A418" s="8" t="s">
        <v>418</v>
      </c>
      <c r="B418" s="8" t="s">
        <v>52</v>
      </c>
      <c r="C418" s="8" t="s">
        <v>52</v>
      </c>
      <c r="D418" s="9"/>
      <c r="E418" s="13"/>
      <c r="F418" s="14">
        <f>TRUNC(SUMIF(N412:N417, N411, F412:F417),0)</f>
        <v>36</v>
      </c>
      <c r="G418" s="13"/>
      <c r="H418" s="14">
        <f>TRUNC(SUMIF(N412:N417, N411, H412:H417),0)</f>
        <v>1216</v>
      </c>
      <c r="I418" s="13"/>
      <c r="J418" s="14">
        <f>TRUNC(SUMIF(N412:N417, N411, J412:J417),0)</f>
        <v>60</v>
      </c>
      <c r="K418" s="13"/>
      <c r="L418" s="14">
        <f>F418+H418+J418</f>
        <v>1312</v>
      </c>
      <c r="M418" s="8" t="s">
        <v>52</v>
      </c>
      <c r="N418" s="2" t="s">
        <v>83</v>
      </c>
      <c r="O418" s="2" t="s">
        <v>83</v>
      </c>
      <c r="P418" s="2" t="s">
        <v>52</v>
      </c>
      <c r="Q418" s="2" t="s">
        <v>52</v>
      </c>
      <c r="R418" s="2" t="s">
        <v>52</v>
      </c>
      <c r="S418" s="3"/>
      <c r="T418" s="3"/>
      <c r="U418" s="3"/>
      <c r="V418" s="3"/>
      <c r="W418" s="3"/>
      <c r="X418" s="3"/>
      <c r="Y418" s="3"/>
      <c r="Z418" s="3"/>
      <c r="AA418" s="3"/>
      <c r="AB418" s="3"/>
      <c r="AC418" s="3"/>
      <c r="AD418" s="3"/>
      <c r="AE418" s="3"/>
      <c r="AF418" s="3"/>
      <c r="AG418" s="3"/>
      <c r="AH418" s="3"/>
      <c r="AI418" s="3"/>
      <c r="AJ418" s="3"/>
      <c r="AK418" s="3"/>
      <c r="AL418" s="3"/>
      <c r="AM418" s="3"/>
      <c r="AN418" s="3"/>
      <c r="AO418" s="3"/>
      <c r="AP418" s="3"/>
      <c r="AQ418" s="3"/>
      <c r="AR418" s="3"/>
      <c r="AS418" s="3"/>
      <c r="AT418" s="3"/>
      <c r="AU418" s="3"/>
      <c r="AV418" s="2" t="s">
        <v>52</v>
      </c>
      <c r="AW418" s="2" t="s">
        <v>52</v>
      </c>
      <c r="AX418" s="2" t="s">
        <v>52</v>
      </c>
      <c r="AY418" s="2" t="s">
        <v>52</v>
      </c>
      <c r="AZ418" s="2" t="s">
        <v>52</v>
      </c>
    </row>
    <row r="419" spans="1:52" ht="30" customHeight="1" x14ac:dyDescent="0.3">
      <c r="A419" s="9"/>
      <c r="B419" s="9"/>
      <c r="C419" s="9"/>
      <c r="D419" s="9"/>
      <c r="E419" s="13"/>
      <c r="F419" s="14"/>
      <c r="G419" s="13"/>
      <c r="H419" s="14"/>
      <c r="I419" s="13"/>
      <c r="J419" s="14"/>
      <c r="K419" s="13"/>
      <c r="L419" s="14"/>
      <c r="M419" s="9"/>
    </row>
    <row r="420" spans="1:52" ht="30" customHeight="1" x14ac:dyDescent="0.3">
      <c r="A420" s="124" t="s">
        <v>865</v>
      </c>
      <c r="B420" s="124"/>
      <c r="C420" s="124"/>
      <c r="D420" s="124"/>
      <c r="E420" s="125"/>
      <c r="F420" s="126"/>
      <c r="G420" s="125"/>
      <c r="H420" s="126"/>
      <c r="I420" s="125"/>
      <c r="J420" s="126"/>
      <c r="K420" s="125"/>
      <c r="L420" s="126"/>
      <c r="M420" s="124"/>
      <c r="N420" s="1" t="s">
        <v>665</v>
      </c>
    </row>
    <row r="421" spans="1:52" ht="30" customHeight="1" x14ac:dyDescent="0.3">
      <c r="A421" s="8" t="s">
        <v>867</v>
      </c>
      <c r="B421" s="8" t="s">
        <v>422</v>
      </c>
      <c r="C421" s="8" t="s">
        <v>423</v>
      </c>
      <c r="D421" s="9">
        <v>1.4E-2</v>
      </c>
      <c r="E421" s="13">
        <f>단가대비표!O41</f>
        <v>0</v>
      </c>
      <c r="F421" s="14">
        <f>TRUNC(E421*D421,1)</f>
        <v>0</v>
      </c>
      <c r="G421" s="13">
        <f>단가대비표!P41</f>
        <v>245524</v>
      </c>
      <c r="H421" s="14">
        <f>TRUNC(G421*D421,1)</f>
        <v>3437.3</v>
      </c>
      <c r="I421" s="13">
        <f>단가대비표!V41</f>
        <v>0</v>
      </c>
      <c r="J421" s="14">
        <f>TRUNC(I421*D421,1)</f>
        <v>0</v>
      </c>
      <c r="K421" s="13">
        <f t="shared" ref="K421:L423" si="56">TRUNC(E421+G421+I421,1)</f>
        <v>245524</v>
      </c>
      <c r="L421" s="14">
        <f t="shared" si="56"/>
        <v>3437.3</v>
      </c>
      <c r="M421" s="8" t="s">
        <v>868</v>
      </c>
      <c r="N421" s="2" t="s">
        <v>665</v>
      </c>
      <c r="O421" s="2" t="s">
        <v>869</v>
      </c>
      <c r="P421" s="2" t="s">
        <v>64</v>
      </c>
      <c r="Q421" s="2" t="s">
        <v>64</v>
      </c>
      <c r="R421" s="2" t="s">
        <v>63</v>
      </c>
      <c r="S421" s="3"/>
      <c r="T421" s="3"/>
      <c r="U421" s="3"/>
      <c r="V421" s="3">
        <v>1</v>
      </c>
      <c r="W421" s="3"/>
      <c r="X421" s="3"/>
      <c r="Y421" s="3"/>
      <c r="Z421" s="3"/>
      <c r="AA421" s="3"/>
      <c r="AB421" s="3"/>
      <c r="AC421" s="3"/>
      <c r="AD421" s="3"/>
      <c r="AE421" s="3"/>
      <c r="AF421" s="3"/>
      <c r="AG421" s="3"/>
      <c r="AH421" s="3"/>
      <c r="AI421" s="3"/>
      <c r="AJ421" s="3"/>
      <c r="AK421" s="3"/>
      <c r="AL421" s="3"/>
      <c r="AM421" s="3"/>
      <c r="AN421" s="3"/>
      <c r="AO421" s="3"/>
      <c r="AP421" s="3"/>
      <c r="AQ421" s="3"/>
      <c r="AR421" s="3"/>
      <c r="AS421" s="3"/>
      <c r="AT421" s="3"/>
      <c r="AU421" s="3"/>
      <c r="AV421" s="2" t="s">
        <v>52</v>
      </c>
      <c r="AW421" s="2" t="s">
        <v>870</v>
      </c>
      <c r="AX421" s="2" t="s">
        <v>52</v>
      </c>
      <c r="AY421" s="2" t="s">
        <v>52</v>
      </c>
      <c r="AZ421" s="2" t="s">
        <v>52</v>
      </c>
    </row>
    <row r="422" spans="1:52" ht="30" customHeight="1" x14ac:dyDescent="0.3">
      <c r="A422" s="8" t="s">
        <v>421</v>
      </c>
      <c r="B422" s="8" t="s">
        <v>422</v>
      </c>
      <c r="C422" s="8" t="s">
        <v>423</v>
      </c>
      <c r="D422" s="9">
        <v>0.01</v>
      </c>
      <c r="E422" s="13">
        <f>단가대비표!O33</f>
        <v>0</v>
      </c>
      <c r="F422" s="14">
        <f>TRUNC(E422*D422,1)</f>
        <v>0</v>
      </c>
      <c r="G422" s="13">
        <f>단가대비표!P33</f>
        <v>167081</v>
      </c>
      <c r="H422" s="14">
        <f>TRUNC(G422*D422,1)</f>
        <v>1670.8</v>
      </c>
      <c r="I422" s="13">
        <f>단가대비표!V33</f>
        <v>0</v>
      </c>
      <c r="J422" s="14">
        <f>TRUNC(I422*D422,1)</f>
        <v>0</v>
      </c>
      <c r="K422" s="13">
        <f t="shared" si="56"/>
        <v>167081</v>
      </c>
      <c r="L422" s="14">
        <f t="shared" si="56"/>
        <v>1670.8</v>
      </c>
      <c r="M422" s="8" t="s">
        <v>424</v>
      </c>
      <c r="N422" s="2" t="s">
        <v>665</v>
      </c>
      <c r="O422" s="2" t="s">
        <v>425</v>
      </c>
      <c r="P422" s="2" t="s">
        <v>64</v>
      </c>
      <c r="Q422" s="2" t="s">
        <v>64</v>
      </c>
      <c r="R422" s="2" t="s">
        <v>63</v>
      </c>
      <c r="S422" s="3"/>
      <c r="T422" s="3"/>
      <c r="U422" s="3"/>
      <c r="V422" s="3">
        <v>1</v>
      </c>
      <c r="W422" s="3"/>
      <c r="X422" s="3"/>
      <c r="Y422" s="3"/>
      <c r="Z422" s="3"/>
      <c r="AA422" s="3"/>
      <c r="AB422" s="3"/>
      <c r="AC422" s="3"/>
      <c r="AD422" s="3"/>
      <c r="AE422" s="3"/>
      <c r="AF422" s="3"/>
      <c r="AG422" s="3"/>
      <c r="AH422" s="3"/>
      <c r="AI422" s="3"/>
      <c r="AJ422" s="3"/>
      <c r="AK422" s="3"/>
      <c r="AL422" s="3"/>
      <c r="AM422" s="3"/>
      <c r="AN422" s="3"/>
      <c r="AO422" s="3"/>
      <c r="AP422" s="3"/>
      <c r="AQ422" s="3"/>
      <c r="AR422" s="3"/>
      <c r="AS422" s="3"/>
      <c r="AT422" s="3"/>
      <c r="AU422" s="3"/>
      <c r="AV422" s="2" t="s">
        <v>52</v>
      </c>
      <c r="AW422" s="2" t="s">
        <v>871</v>
      </c>
      <c r="AX422" s="2" t="s">
        <v>52</v>
      </c>
      <c r="AY422" s="2" t="s">
        <v>52</v>
      </c>
      <c r="AZ422" s="2" t="s">
        <v>52</v>
      </c>
    </row>
    <row r="423" spans="1:52" ht="30" customHeight="1" x14ac:dyDescent="0.3">
      <c r="A423" s="8" t="s">
        <v>781</v>
      </c>
      <c r="B423" s="8" t="s">
        <v>764</v>
      </c>
      <c r="C423" s="8" t="s">
        <v>545</v>
      </c>
      <c r="D423" s="9">
        <v>1</v>
      </c>
      <c r="E423" s="13">
        <v>0</v>
      </c>
      <c r="F423" s="14">
        <f>TRUNC(E423*D423,1)</f>
        <v>0</v>
      </c>
      <c r="G423" s="13">
        <v>0</v>
      </c>
      <c r="H423" s="14">
        <f>TRUNC(G423*D423,1)</f>
        <v>0</v>
      </c>
      <c r="I423" s="13">
        <f>TRUNC(SUMIF(V421:V423, RIGHTB(O423, 1), H421:H423)*U423, 2)</f>
        <v>102.16</v>
      </c>
      <c r="J423" s="14">
        <f>TRUNC(I423*D423,1)</f>
        <v>102.1</v>
      </c>
      <c r="K423" s="13">
        <f t="shared" si="56"/>
        <v>102.1</v>
      </c>
      <c r="L423" s="14">
        <f t="shared" si="56"/>
        <v>102.1</v>
      </c>
      <c r="M423" s="8" t="s">
        <v>52</v>
      </c>
      <c r="N423" s="2" t="s">
        <v>665</v>
      </c>
      <c r="O423" s="2" t="s">
        <v>546</v>
      </c>
      <c r="P423" s="2" t="s">
        <v>64</v>
      </c>
      <c r="Q423" s="2" t="s">
        <v>64</v>
      </c>
      <c r="R423" s="2" t="s">
        <v>64</v>
      </c>
      <c r="S423" s="3">
        <v>1</v>
      </c>
      <c r="T423" s="3">
        <v>2</v>
      </c>
      <c r="U423" s="3">
        <v>0.02</v>
      </c>
      <c r="V423" s="3"/>
      <c r="W423" s="3"/>
      <c r="X423" s="3"/>
      <c r="Y423" s="3"/>
      <c r="Z423" s="3"/>
      <c r="AA423" s="3"/>
      <c r="AB423" s="3"/>
      <c r="AC423" s="3"/>
      <c r="AD423" s="3"/>
      <c r="AE423" s="3"/>
      <c r="AF423" s="3"/>
      <c r="AG423" s="3"/>
      <c r="AH423" s="3"/>
      <c r="AI423" s="3"/>
      <c r="AJ423" s="3"/>
      <c r="AK423" s="3"/>
      <c r="AL423" s="3"/>
      <c r="AM423" s="3"/>
      <c r="AN423" s="3"/>
      <c r="AO423" s="3"/>
      <c r="AP423" s="3"/>
      <c r="AQ423" s="3"/>
      <c r="AR423" s="3"/>
      <c r="AS423" s="3"/>
      <c r="AT423" s="3"/>
      <c r="AU423" s="3"/>
      <c r="AV423" s="2" t="s">
        <v>52</v>
      </c>
      <c r="AW423" s="2" t="s">
        <v>872</v>
      </c>
      <c r="AX423" s="2" t="s">
        <v>52</v>
      </c>
      <c r="AY423" s="2" t="s">
        <v>52</v>
      </c>
      <c r="AZ423" s="2" t="s">
        <v>52</v>
      </c>
    </row>
    <row r="424" spans="1:52" ht="30" customHeight="1" x14ac:dyDescent="0.3">
      <c r="A424" s="8" t="s">
        <v>418</v>
      </c>
      <c r="B424" s="8" t="s">
        <v>52</v>
      </c>
      <c r="C424" s="8" t="s">
        <v>52</v>
      </c>
      <c r="D424" s="9"/>
      <c r="E424" s="13"/>
      <c r="F424" s="14">
        <f>TRUNC(SUMIF(N421:N423, N420, F421:F423),0)</f>
        <v>0</v>
      </c>
      <c r="G424" s="13"/>
      <c r="H424" s="14">
        <f>TRUNC(SUMIF(N421:N423, N420, H421:H423),0)</f>
        <v>5108</v>
      </c>
      <c r="I424" s="13"/>
      <c r="J424" s="14">
        <f>TRUNC(SUMIF(N421:N423, N420, J421:J423),0)</f>
        <v>102</v>
      </c>
      <c r="K424" s="13"/>
      <c r="L424" s="14">
        <f>F424+H424+J424</f>
        <v>5210</v>
      </c>
      <c r="M424" s="8" t="s">
        <v>52</v>
      </c>
      <c r="N424" s="2" t="s">
        <v>83</v>
      </c>
      <c r="O424" s="2" t="s">
        <v>83</v>
      </c>
      <c r="P424" s="2" t="s">
        <v>52</v>
      </c>
      <c r="Q424" s="2" t="s">
        <v>52</v>
      </c>
      <c r="R424" s="2" t="s">
        <v>52</v>
      </c>
      <c r="S424" s="3"/>
      <c r="T424" s="3"/>
      <c r="U424" s="3"/>
      <c r="V424" s="3"/>
      <c r="W424" s="3"/>
      <c r="X424" s="3"/>
      <c r="Y424" s="3"/>
      <c r="Z424" s="3"/>
      <c r="AA424" s="3"/>
      <c r="AB424" s="3"/>
      <c r="AC424" s="3"/>
      <c r="AD424" s="3"/>
      <c r="AE424" s="3"/>
      <c r="AF424" s="3"/>
      <c r="AG424" s="3"/>
      <c r="AH424" s="3"/>
      <c r="AI424" s="3"/>
      <c r="AJ424" s="3"/>
      <c r="AK424" s="3"/>
      <c r="AL424" s="3"/>
      <c r="AM424" s="3"/>
      <c r="AN424" s="3"/>
      <c r="AO424" s="3"/>
      <c r="AP424" s="3"/>
      <c r="AQ424" s="3"/>
      <c r="AR424" s="3"/>
      <c r="AS424" s="3"/>
      <c r="AT424" s="3"/>
      <c r="AU424" s="3"/>
      <c r="AV424" s="2" t="s">
        <v>52</v>
      </c>
      <c r="AW424" s="2" t="s">
        <v>52</v>
      </c>
      <c r="AX424" s="2" t="s">
        <v>52</v>
      </c>
      <c r="AY424" s="2" t="s">
        <v>52</v>
      </c>
      <c r="AZ424" s="2" t="s">
        <v>52</v>
      </c>
    </row>
    <row r="425" spans="1:52" ht="30" customHeight="1" x14ac:dyDescent="0.3">
      <c r="A425" s="9"/>
      <c r="B425" s="9"/>
      <c r="C425" s="9"/>
      <c r="D425" s="9"/>
      <c r="E425" s="13"/>
      <c r="F425" s="14"/>
      <c r="G425" s="13"/>
      <c r="H425" s="14"/>
      <c r="I425" s="13"/>
      <c r="J425" s="14"/>
      <c r="K425" s="13"/>
      <c r="L425" s="14"/>
      <c r="M425" s="9"/>
    </row>
    <row r="426" spans="1:52" ht="30" customHeight="1" x14ac:dyDescent="0.3">
      <c r="A426" s="124" t="s">
        <v>873</v>
      </c>
      <c r="B426" s="124"/>
      <c r="C426" s="124"/>
      <c r="D426" s="124"/>
      <c r="E426" s="125"/>
      <c r="F426" s="126"/>
      <c r="G426" s="125"/>
      <c r="H426" s="126"/>
      <c r="I426" s="125"/>
      <c r="J426" s="126"/>
      <c r="K426" s="125"/>
      <c r="L426" s="126"/>
      <c r="M426" s="124"/>
      <c r="N426" s="1" t="s">
        <v>669</v>
      </c>
    </row>
    <row r="427" spans="1:52" ht="30" customHeight="1" x14ac:dyDescent="0.3">
      <c r="A427" s="8" t="s">
        <v>867</v>
      </c>
      <c r="B427" s="8" t="s">
        <v>422</v>
      </c>
      <c r="C427" s="8" t="s">
        <v>423</v>
      </c>
      <c r="D427" s="9">
        <v>1.4E-2</v>
      </c>
      <c r="E427" s="13">
        <f>단가대비표!O41</f>
        <v>0</v>
      </c>
      <c r="F427" s="14">
        <f>TRUNC(E427*D427,1)</f>
        <v>0</v>
      </c>
      <c r="G427" s="13">
        <f>단가대비표!P41</f>
        <v>245524</v>
      </c>
      <c r="H427" s="14">
        <f>TRUNC(G427*D427,1)</f>
        <v>3437.3</v>
      </c>
      <c r="I427" s="13">
        <f>단가대비표!V41</f>
        <v>0</v>
      </c>
      <c r="J427" s="14">
        <f>TRUNC(I427*D427,1)</f>
        <v>0</v>
      </c>
      <c r="K427" s="13">
        <f t="shared" ref="K427:L429" si="57">TRUNC(E427+G427+I427,1)</f>
        <v>245524</v>
      </c>
      <c r="L427" s="14">
        <f t="shared" si="57"/>
        <v>3437.3</v>
      </c>
      <c r="M427" s="8" t="s">
        <v>868</v>
      </c>
      <c r="N427" s="2" t="s">
        <v>669</v>
      </c>
      <c r="O427" s="2" t="s">
        <v>869</v>
      </c>
      <c r="P427" s="2" t="s">
        <v>64</v>
      </c>
      <c r="Q427" s="2" t="s">
        <v>64</v>
      </c>
      <c r="R427" s="2" t="s">
        <v>63</v>
      </c>
      <c r="S427" s="3"/>
      <c r="T427" s="3"/>
      <c r="U427" s="3"/>
      <c r="V427" s="3">
        <v>1</v>
      </c>
      <c r="W427" s="3"/>
      <c r="X427" s="3"/>
      <c r="Y427" s="3"/>
      <c r="Z427" s="3"/>
      <c r="AA427" s="3"/>
      <c r="AB427" s="3"/>
      <c r="AC427" s="3"/>
      <c r="AD427" s="3"/>
      <c r="AE427" s="3"/>
      <c r="AF427" s="3"/>
      <c r="AG427" s="3"/>
      <c r="AH427" s="3"/>
      <c r="AI427" s="3"/>
      <c r="AJ427" s="3"/>
      <c r="AK427" s="3"/>
      <c r="AL427" s="3"/>
      <c r="AM427" s="3"/>
      <c r="AN427" s="3"/>
      <c r="AO427" s="3"/>
      <c r="AP427" s="3"/>
      <c r="AQ427" s="3"/>
      <c r="AR427" s="3"/>
      <c r="AS427" s="3"/>
      <c r="AT427" s="3"/>
      <c r="AU427" s="3"/>
      <c r="AV427" s="2" t="s">
        <v>52</v>
      </c>
      <c r="AW427" s="2" t="s">
        <v>874</v>
      </c>
      <c r="AX427" s="2" t="s">
        <v>52</v>
      </c>
      <c r="AY427" s="2" t="s">
        <v>52</v>
      </c>
      <c r="AZ427" s="2" t="s">
        <v>52</v>
      </c>
    </row>
    <row r="428" spans="1:52" ht="30" customHeight="1" x14ac:dyDescent="0.3">
      <c r="A428" s="8" t="s">
        <v>421</v>
      </c>
      <c r="B428" s="8" t="s">
        <v>422</v>
      </c>
      <c r="C428" s="8" t="s">
        <v>423</v>
      </c>
      <c r="D428" s="9">
        <v>1.0999999999999999E-2</v>
      </c>
      <c r="E428" s="13">
        <f>단가대비표!O33</f>
        <v>0</v>
      </c>
      <c r="F428" s="14">
        <f>TRUNC(E428*D428,1)</f>
        <v>0</v>
      </c>
      <c r="G428" s="13">
        <f>단가대비표!P33</f>
        <v>167081</v>
      </c>
      <c r="H428" s="14">
        <f>TRUNC(G428*D428,1)</f>
        <v>1837.8</v>
      </c>
      <c r="I428" s="13">
        <f>단가대비표!V33</f>
        <v>0</v>
      </c>
      <c r="J428" s="14">
        <f>TRUNC(I428*D428,1)</f>
        <v>0</v>
      </c>
      <c r="K428" s="13">
        <f t="shared" si="57"/>
        <v>167081</v>
      </c>
      <c r="L428" s="14">
        <f t="shared" si="57"/>
        <v>1837.8</v>
      </c>
      <c r="M428" s="8" t="s">
        <v>424</v>
      </c>
      <c r="N428" s="2" t="s">
        <v>669</v>
      </c>
      <c r="O428" s="2" t="s">
        <v>425</v>
      </c>
      <c r="P428" s="2" t="s">
        <v>64</v>
      </c>
      <c r="Q428" s="2" t="s">
        <v>64</v>
      </c>
      <c r="R428" s="2" t="s">
        <v>63</v>
      </c>
      <c r="S428" s="3"/>
      <c r="T428" s="3"/>
      <c r="U428" s="3"/>
      <c r="V428" s="3">
        <v>1</v>
      </c>
      <c r="W428" s="3"/>
      <c r="X428" s="3"/>
      <c r="Y428" s="3"/>
      <c r="Z428" s="3"/>
      <c r="AA428" s="3"/>
      <c r="AB428" s="3"/>
      <c r="AC428" s="3"/>
      <c r="AD428" s="3"/>
      <c r="AE428" s="3"/>
      <c r="AF428" s="3"/>
      <c r="AG428" s="3"/>
      <c r="AH428" s="3"/>
      <c r="AI428" s="3"/>
      <c r="AJ428" s="3"/>
      <c r="AK428" s="3"/>
      <c r="AL428" s="3"/>
      <c r="AM428" s="3"/>
      <c r="AN428" s="3"/>
      <c r="AO428" s="3"/>
      <c r="AP428" s="3"/>
      <c r="AQ428" s="3"/>
      <c r="AR428" s="3"/>
      <c r="AS428" s="3"/>
      <c r="AT428" s="3"/>
      <c r="AU428" s="3"/>
      <c r="AV428" s="2" t="s">
        <v>52</v>
      </c>
      <c r="AW428" s="2" t="s">
        <v>875</v>
      </c>
      <c r="AX428" s="2" t="s">
        <v>52</v>
      </c>
      <c r="AY428" s="2" t="s">
        <v>52</v>
      </c>
      <c r="AZ428" s="2" t="s">
        <v>52</v>
      </c>
    </row>
    <row r="429" spans="1:52" ht="30" customHeight="1" x14ac:dyDescent="0.3">
      <c r="A429" s="8" t="s">
        <v>781</v>
      </c>
      <c r="B429" s="8" t="s">
        <v>764</v>
      </c>
      <c r="C429" s="8" t="s">
        <v>545</v>
      </c>
      <c r="D429" s="9">
        <v>1</v>
      </c>
      <c r="E429" s="13">
        <v>0</v>
      </c>
      <c r="F429" s="14">
        <f>TRUNC(E429*D429,1)</f>
        <v>0</v>
      </c>
      <c r="G429" s="13">
        <v>0</v>
      </c>
      <c r="H429" s="14">
        <f>TRUNC(G429*D429,1)</f>
        <v>0</v>
      </c>
      <c r="I429" s="13">
        <f>TRUNC(SUMIF(V427:V429, RIGHTB(O429, 1), H427:H429)*U429, 2)</f>
        <v>105.5</v>
      </c>
      <c r="J429" s="14">
        <f>TRUNC(I429*D429,1)</f>
        <v>105.5</v>
      </c>
      <c r="K429" s="13">
        <f t="shared" si="57"/>
        <v>105.5</v>
      </c>
      <c r="L429" s="14">
        <f t="shared" si="57"/>
        <v>105.5</v>
      </c>
      <c r="M429" s="8" t="s">
        <v>52</v>
      </c>
      <c r="N429" s="2" t="s">
        <v>669</v>
      </c>
      <c r="O429" s="2" t="s">
        <v>546</v>
      </c>
      <c r="P429" s="2" t="s">
        <v>64</v>
      </c>
      <c r="Q429" s="2" t="s">
        <v>64</v>
      </c>
      <c r="R429" s="2" t="s">
        <v>64</v>
      </c>
      <c r="S429" s="3">
        <v>1</v>
      </c>
      <c r="T429" s="3">
        <v>2</v>
      </c>
      <c r="U429" s="3">
        <v>0.02</v>
      </c>
      <c r="V429" s="3"/>
      <c r="W429" s="3"/>
      <c r="X429" s="3"/>
      <c r="Y429" s="3"/>
      <c r="Z429" s="3"/>
      <c r="AA429" s="3"/>
      <c r="AB429" s="3"/>
      <c r="AC429" s="3"/>
      <c r="AD429" s="3"/>
      <c r="AE429" s="3"/>
      <c r="AF429" s="3"/>
      <c r="AG429" s="3"/>
      <c r="AH429" s="3"/>
      <c r="AI429" s="3"/>
      <c r="AJ429" s="3"/>
      <c r="AK429" s="3"/>
      <c r="AL429" s="3"/>
      <c r="AM429" s="3"/>
      <c r="AN429" s="3"/>
      <c r="AO429" s="3"/>
      <c r="AP429" s="3"/>
      <c r="AQ429" s="3"/>
      <c r="AR429" s="3"/>
      <c r="AS429" s="3"/>
      <c r="AT429" s="3"/>
      <c r="AU429" s="3"/>
      <c r="AV429" s="2" t="s">
        <v>52</v>
      </c>
      <c r="AW429" s="2" t="s">
        <v>876</v>
      </c>
      <c r="AX429" s="2" t="s">
        <v>52</v>
      </c>
      <c r="AY429" s="2" t="s">
        <v>52</v>
      </c>
      <c r="AZ429" s="2" t="s">
        <v>52</v>
      </c>
    </row>
    <row r="430" spans="1:52" ht="30" customHeight="1" x14ac:dyDescent="0.3">
      <c r="A430" s="8" t="s">
        <v>418</v>
      </c>
      <c r="B430" s="8" t="s">
        <v>52</v>
      </c>
      <c r="C430" s="8" t="s">
        <v>52</v>
      </c>
      <c r="D430" s="9"/>
      <c r="E430" s="13"/>
      <c r="F430" s="14">
        <f>TRUNC(SUMIF(N427:N429, N426, F427:F429),0)</f>
        <v>0</v>
      </c>
      <c r="G430" s="13"/>
      <c r="H430" s="14">
        <f>TRUNC(SUMIF(N427:N429, N426, H427:H429),0)</f>
        <v>5275</v>
      </c>
      <c r="I430" s="13"/>
      <c r="J430" s="14">
        <f>TRUNC(SUMIF(N427:N429, N426, J427:J429),0)</f>
        <v>105</v>
      </c>
      <c r="K430" s="13"/>
      <c r="L430" s="14">
        <f>F430+H430+J430</f>
        <v>5380</v>
      </c>
      <c r="M430" s="8" t="s">
        <v>52</v>
      </c>
      <c r="N430" s="2" t="s">
        <v>83</v>
      </c>
      <c r="O430" s="2" t="s">
        <v>83</v>
      </c>
      <c r="P430" s="2" t="s">
        <v>52</v>
      </c>
      <c r="Q430" s="2" t="s">
        <v>52</v>
      </c>
      <c r="R430" s="2" t="s">
        <v>52</v>
      </c>
      <c r="S430" s="3"/>
      <c r="T430" s="3"/>
      <c r="U430" s="3"/>
      <c r="V430" s="3"/>
      <c r="W430" s="3"/>
      <c r="X430" s="3"/>
      <c r="Y430" s="3"/>
      <c r="Z430" s="3"/>
      <c r="AA430" s="3"/>
      <c r="AB430" s="3"/>
      <c r="AC430" s="3"/>
      <c r="AD430" s="3"/>
      <c r="AE430" s="3"/>
      <c r="AF430" s="3"/>
      <c r="AG430" s="3"/>
      <c r="AH430" s="3"/>
      <c r="AI430" s="3"/>
      <c r="AJ430" s="3"/>
      <c r="AK430" s="3"/>
      <c r="AL430" s="3"/>
      <c r="AM430" s="3"/>
      <c r="AN430" s="3"/>
      <c r="AO430" s="3"/>
      <c r="AP430" s="3"/>
      <c r="AQ430" s="3"/>
      <c r="AR430" s="3"/>
      <c r="AS430" s="3"/>
      <c r="AT430" s="3"/>
      <c r="AU430" s="3"/>
      <c r="AV430" s="2" t="s">
        <v>52</v>
      </c>
      <c r="AW430" s="2" t="s">
        <v>52</v>
      </c>
      <c r="AX430" s="2" t="s">
        <v>52</v>
      </c>
      <c r="AY430" s="2" t="s">
        <v>52</v>
      </c>
      <c r="AZ430" s="2" t="s">
        <v>52</v>
      </c>
    </row>
  </sheetData>
  <mergeCells count="119">
    <mergeCell ref="A1:M1"/>
    <mergeCell ref="A2:A3"/>
    <mergeCell ref="B2:B3"/>
    <mergeCell ref="C2:C3"/>
    <mergeCell ref="D2:D3"/>
    <mergeCell ref="E2:F2"/>
    <mergeCell ref="G2:H2"/>
    <mergeCell ref="I2:J2"/>
    <mergeCell ref="K2:L2"/>
    <mergeCell ref="M2:M3"/>
    <mergeCell ref="T2:T3"/>
    <mergeCell ref="U2:U3"/>
    <mergeCell ref="V2:V3"/>
    <mergeCell ref="W2:W3"/>
    <mergeCell ref="X2:X3"/>
    <mergeCell ref="Y2:Y3"/>
    <mergeCell ref="N2:N3"/>
    <mergeCell ref="O2:O3"/>
    <mergeCell ref="P2:P3"/>
    <mergeCell ref="Q2:Q3"/>
    <mergeCell ref="R2:R3"/>
    <mergeCell ref="S2:S3"/>
    <mergeCell ref="AF2:AF3"/>
    <mergeCell ref="AG2:AG3"/>
    <mergeCell ref="AH2:AH3"/>
    <mergeCell ref="AI2:AI3"/>
    <mergeCell ref="AJ2:AJ3"/>
    <mergeCell ref="AK2:AK3"/>
    <mergeCell ref="Z2:Z3"/>
    <mergeCell ref="AA2:AA3"/>
    <mergeCell ref="AB2:AB3"/>
    <mergeCell ref="AC2:AC3"/>
    <mergeCell ref="AD2:AD3"/>
    <mergeCell ref="AE2:AE3"/>
    <mergeCell ref="AR2:AR3"/>
    <mergeCell ref="AS2:AS3"/>
    <mergeCell ref="AT2:AT3"/>
    <mergeCell ref="AU2:AU3"/>
    <mergeCell ref="AV2:AV3"/>
    <mergeCell ref="AW2:AW3"/>
    <mergeCell ref="AL2:AL3"/>
    <mergeCell ref="AM2:AM3"/>
    <mergeCell ref="AN2:AN3"/>
    <mergeCell ref="AO2:AO3"/>
    <mergeCell ref="AP2:AP3"/>
    <mergeCell ref="AQ2:AQ3"/>
    <mergeCell ref="A47:M47"/>
    <mergeCell ref="A54:M54"/>
    <mergeCell ref="A58:M58"/>
    <mergeCell ref="A65:M65"/>
    <mergeCell ref="A71:M71"/>
    <mergeCell ref="A82:M82"/>
    <mergeCell ref="A4:M4"/>
    <mergeCell ref="A17:M17"/>
    <mergeCell ref="A21:M21"/>
    <mergeCell ref="A26:M26"/>
    <mergeCell ref="A32:M32"/>
    <mergeCell ref="A39:M39"/>
    <mergeCell ref="A128:M128"/>
    <mergeCell ref="A135:M135"/>
    <mergeCell ref="A146:M146"/>
    <mergeCell ref="A153:M153"/>
    <mergeCell ref="A157:M157"/>
    <mergeCell ref="A164:M164"/>
    <mergeCell ref="A89:M89"/>
    <mergeCell ref="A93:M93"/>
    <mergeCell ref="A104:M104"/>
    <mergeCell ref="A111:M111"/>
    <mergeCell ref="A115:M115"/>
    <mergeCell ref="A122:M122"/>
    <mergeCell ref="A210:M210"/>
    <mergeCell ref="A218:M218"/>
    <mergeCell ref="A222:M222"/>
    <mergeCell ref="A229:M229"/>
    <mergeCell ref="A235:M235"/>
    <mergeCell ref="A241:M241"/>
    <mergeCell ref="A171:M171"/>
    <mergeCell ref="A178:M178"/>
    <mergeCell ref="A185:M185"/>
    <mergeCell ref="A191:M191"/>
    <mergeCell ref="A197:M197"/>
    <mergeCell ref="A203:M203"/>
    <mergeCell ref="A273:M273"/>
    <mergeCell ref="A277:M277"/>
    <mergeCell ref="A281:M281"/>
    <mergeCell ref="A285:M285"/>
    <mergeCell ref="A289:M289"/>
    <mergeCell ref="A293:M293"/>
    <mergeCell ref="A247:M247"/>
    <mergeCell ref="A251:M251"/>
    <mergeCell ref="A256:M256"/>
    <mergeCell ref="A261:M261"/>
    <mergeCell ref="A265:M265"/>
    <mergeCell ref="A269:M269"/>
    <mergeCell ref="A322:M322"/>
    <mergeCell ref="A328:M328"/>
    <mergeCell ref="A333:M333"/>
    <mergeCell ref="A339:M339"/>
    <mergeCell ref="A343:M343"/>
    <mergeCell ref="A348:M348"/>
    <mergeCell ref="A297:M297"/>
    <mergeCell ref="A301:M301"/>
    <mergeCell ref="A305:M305"/>
    <mergeCell ref="A309:M309"/>
    <mergeCell ref="A313:M313"/>
    <mergeCell ref="A317:M317"/>
    <mergeCell ref="A426:M426"/>
    <mergeCell ref="A385:M385"/>
    <mergeCell ref="A391:M391"/>
    <mergeCell ref="A396:M396"/>
    <mergeCell ref="A405:M405"/>
    <mergeCell ref="A411:M411"/>
    <mergeCell ref="A420:M420"/>
    <mergeCell ref="A356:M356"/>
    <mergeCell ref="A361:M361"/>
    <mergeCell ref="A367:M367"/>
    <mergeCell ref="A372:M372"/>
    <mergeCell ref="A377:M377"/>
    <mergeCell ref="A381:M381"/>
  </mergeCells>
  <phoneticPr fontId="1" type="noConversion"/>
  <pageMargins left="0.78740157480314954" right="0" top="0.39370078740157477" bottom="0.39370078740157477" header="0" footer="0"/>
  <pageSetup paperSize="9" scale="64"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43"/>
  <sheetViews>
    <sheetView view="pageBreakPreview" topLeftCell="B1" zoomScale="60" zoomScaleNormal="100" workbookViewId="0">
      <selection sqref="A1:X1"/>
    </sheetView>
  </sheetViews>
  <sheetFormatPr defaultRowHeight="16.5" x14ac:dyDescent="0.3"/>
  <cols>
    <col min="1" max="1" width="46.875" hidden="1" customWidth="1"/>
    <col min="2" max="2" width="26.875" bestFit="1" customWidth="1"/>
    <col min="3" max="3" width="53.875" bestFit="1" customWidth="1"/>
    <col min="4" max="4" width="5.5" bestFit="1" customWidth="1"/>
    <col min="5" max="5" width="11.25" bestFit="1" customWidth="1"/>
    <col min="6" max="6" width="6.625" bestFit="1" customWidth="1"/>
    <col min="7" max="7" width="10.25" bestFit="1" customWidth="1"/>
    <col min="8" max="8" width="6.625" bestFit="1" customWidth="1"/>
    <col min="9" max="9" width="10.25" bestFit="1" customWidth="1"/>
    <col min="10" max="10" width="6.625" bestFit="1" customWidth="1"/>
    <col min="11" max="11" width="9.25" bestFit="1" customWidth="1"/>
    <col min="12" max="12" width="6.625" bestFit="1" customWidth="1"/>
    <col min="13" max="13" width="9.25" bestFit="1" customWidth="1"/>
    <col min="14" max="14" width="6.625" bestFit="1" customWidth="1"/>
    <col min="15" max="16" width="10.25" bestFit="1" customWidth="1"/>
    <col min="17" max="17" width="11.25" bestFit="1" customWidth="1"/>
    <col min="18" max="19" width="9.25" bestFit="1" customWidth="1"/>
    <col min="20" max="22" width="10.25" bestFit="1" customWidth="1"/>
    <col min="23" max="23" width="7.875" bestFit="1" customWidth="1"/>
    <col min="24" max="24" width="11" bestFit="1" customWidth="1"/>
    <col min="25" max="26" width="9" hidden="1" customWidth="1"/>
    <col min="27" max="27" width="11" hidden="1" customWidth="1"/>
    <col min="28" max="28" width="9" hidden="1" customWidth="1"/>
  </cols>
  <sheetData>
    <row r="1" spans="1:28" ht="30" customHeight="1" x14ac:dyDescent="0.3">
      <c r="A1" s="123" t="s">
        <v>879</v>
      </c>
      <c r="B1" s="123"/>
      <c r="C1" s="123"/>
      <c r="D1" s="123"/>
      <c r="E1" s="123"/>
      <c r="F1" s="123"/>
      <c r="G1" s="123"/>
      <c r="H1" s="123"/>
      <c r="I1" s="123"/>
      <c r="J1" s="123"/>
      <c r="K1" s="123"/>
      <c r="L1" s="123"/>
      <c r="M1" s="123"/>
      <c r="N1" s="123"/>
      <c r="O1" s="123"/>
      <c r="P1" s="123"/>
      <c r="Q1" s="123"/>
      <c r="R1" s="123"/>
      <c r="S1" s="123"/>
      <c r="T1" s="123"/>
      <c r="U1" s="123"/>
      <c r="V1" s="123"/>
      <c r="W1" s="123"/>
      <c r="X1" s="123"/>
    </row>
    <row r="2" spans="1:28" ht="30" customHeight="1" x14ac:dyDescent="0.3">
      <c r="A2" s="116" t="s">
        <v>1</v>
      </c>
      <c r="B2" s="116"/>
      <c r="C2" s="116"/>
      <c r="D2" s="116"/>
      <c r="E2" s="116"/>
      <c r="F2" s="116"/>
      <c r="G2" s="116"/>
      <c r="H2" s="116"/>
      <c r="I2" s="116"/>
      <c r="J2" s="116"/>
      <c r="K2" s="116"/>
      <c r="L2" s="116"/>
      <c r="M2" s="116"/>
      <c r="N2" s="116"/>
      <c r="O2" s="116"/>
      <c r="P2" s="116"/>
      <c r="Q2" s="116"/>
      <c r="R2" s="116"/>
      <c r="S2" s="116"/>
      <c r="T2" s="116"/>
      <c r="U2" s="116"/>
      <c r="V2" s="116"/>
      <c r="W2" s="116"/>
      <c r="X2" s="116"/>
    </row>
    <row r="3" spans="1:28" ht="30" customHeight="1" x14ac:dyDescent="0.3">
      <c r="A3" s="121" t="s">
        <v>353</v>
      </c>
      <c r="B3" s="121" t="s">
        <v>2</v>
      </c>
      <c r="C3" s="121" t="s">
        <v>878</v>
      </c>
      <c r="D3" s="121" t="s">
        <v>4</v>
      </c>
      <c r="E3" s="121" t="s">
        <v>6</v>
      </c>
      <c r="F3" s="121"/>
      <c r="G3" s="121"/>
      <c r="H3" s="121"/>
      <c r="I3" s="121"/>
      <c r="J3" s="121"/>
      <c r="K3" s="121"/>
      <c r="L3" s="121"/>
      <c r="M3" s="121"/>
      <c r="N3" s="121"/>
      <c r="O3" s="121"/>
      <c r="P3" s="121" t="s">
        <v>355</v>
      </c>
      <c r="Q3" s="121" t="s">
        <v>356</v>
      </c>
      <c r="R3" s="121"/>
      <c r="S3" s="121"/>
      <c r="T3" s="121"/>
      <c r="U3" s="121"/>
      <c r="V3" s="121"/>
      <c r="W3" s="121" t="s">
        <v>358</v>
      </c>
      <c r="X3" s="121" t="s">
        <v>12</v>
      </c>
      <c r="Y3" s="120" t="s">
        <v>887</v>
      </c>
      <c r="Z3" s="120" t="s">
        <v>888</v>
      </c>
      <c r="AA3" s="120" t="s">
        <v>889</v>
      </c>
      <c r="AB3" s="120" t="s">
        <v>48</v>
      </c>
    </row>
    <row r="4" spans="1:28" ht="30" customHeight="1" x14ac:dyDescent="0.3">
      <c r="A4" s="121"/>
      <c r="B4" s="121"/>
      <c r="C4" s="121"/>
      <c r="D4" s="121"/>
      <c r="E4" s="4" t="s">
        <v>880</v>
      </c>
      <c r="F4" s="4" t="s">
        <v>881</v>
      </c>
      <c r="G4" s="4" t="s">
        <v>882</v>
      </c>
      <c r="H4" s="4" t="s">
        <v>881</v>
      </c>
      <c r="I4" s="4" t="s">
        <v>883</v>
      </c>
      <c r="J4" s="4" t="s">
        <v>881</v>
      </c>
      <c r="K4" s="4" t="s">
        <v>884</v>
      </c>
      <c r="L4" s="4" t="s">
        <v>881</v>
      </c>
      <c r="M4" s="4" t="s">
        <v>885</v>
      </c>
      <c r="N4" s="4" t="s">
        <v>881</v>
      </c>
      <c r="O4" s="4" t="s">
        <v>886</v>
      </c>
      <c r="P4" s="121"/>
      <c r="Q4" s="4" t="s">
        <v>880</v>
      </c>
      <c r="R4" s="4" t="s">
        <v>882</v>
      </c>
      <c r="S4" s="4" t="s">
        <v>883</v>
      </c>
      <c r="T4" s="4" t="s">
        <v>884</v>
      </c>
      <c r="U4" s="4" t="s">
        <v>885</v>
      </c>
      <c r="V4" s="4" t="s">
        <v>886</v>
      </c>
      <c r="W4" s="121"/>
      <c r="X4" s="121"/>
      <c r="Y4" s="120"/>
      <c r="Z4" s="120"/>
      <c r="AA4" s="120"/>
      <c r="AB4" s="120"/>
    </row>
    <row r="5" spans="1:28" ht="30" customHeight="1" x14ac:dyDescent="0.3">
      <c r="A5" s="11" t="s">
        <v>771</v>
      </c>
      <c r="B5" s="11" t="s">
        <v>768</v>
      </c>
      <c r="C5" s="11" t="s">
        <v>769</v>
      </c>
      <c r="D5" s="15" t="s">
        <v>68</v>
      </c>
      <c r="E5" s="16">
        <v>4679</v>
      </c>
      <c r="F5" s="11" t="s">
        <v>52</v>
      </c>
      <c r="G5" s="16">
        <v>6281.91</v>
      </c>
      <c r="H5" s="11" t="s">
        <v>890</v>
      </c>
      <c r="I5" s="16">
        <v>4837.3999999999996</v>
      </c>
      <c r="J5" s="11" t="s">
        <v>891</v>
      </c>
      <c r="K5" s="16">
        <v>0</v>
      </c>
      <c r="L5" s="11" t="s">
        <v>892</v>
      </c>
      <c r="M5" s="16">
        <v>0</v>
      </c>
      <c r="N5" s="11" t="s">
        <v>52</v>
      </c>
      <c r="O5" s="16">
        <f t="shared" ref="O5:O28" si="0">SMALL(E5:M5,COUNTIF(E5:M5,0)+1)</f>
        <v>4679</v>
      </c>
      <c r="P5" s="16">
        <v>0</v>
      </c>
      <c r="Q5" s="16">
        <v>0</v>
      </c>
      <c r="R5" s="16">
        <v>0</v>
      </c>
      <c r="S5" s="16">
        <v>0</v>
      </c>
      <c r="T5" s="16">
        <v>0</v>
      </c>
      <c r="U5" s="16">
        <v>0</v>
      </c>
      <c r="V5" s="16">
        <v>0</v>
      </c>
      <c r="W5" s="11" t="s">
        <v>770</v>
      </c>
      <c r="X5" s="11" t="s">
        <v>52</v>
      </c>
      <c r="Y5" s="2" t="s">
        <v>52</v>
      </c>
      <c r="Z5" s="2" t="s">
        <v>52</v>
      </c>
      <c r="AA5" s="17"/>
      <c r="AB5" s="2" t="s">
        <v>52</v>
      </c>
    </row>
    <row r="6" spans="1:28" ht="30" customHeight="1" x14ac:dyDescent="0.3">
      <c r="A6" s="11" t="s">
        <v>786</v>
      </c>
      <c r="B6" s="11" t="s">
        <v>768</v>
      </c>
      <c r="C6" s="11" t="s">
        <v>784</v>
      </c>
      <c r="D6" s="15" t="s">
        <v>68</v>
      </c>
      <c r="E6" s="16">
        <v>5668</v>
      </c>
      <c r="F6" s="11" t="s">
        <v>52</v>
      </c>
      <c r="G6" s="16">
        <v>8028.75</v>
      </c>
      <c r="H6" s="11" t="s">
        <v>890</v>
      </c>
      <c r="I6" s="16">
        <v>6550.65</v>
      </c>
      <c r="J6" s="11" t="s">
        <v>891</v>
      </c>
      <c r="K6" s="16">
        <v>0</v>
      </c>
      <c r="L6" s="11" t="s">
        <v>892</v>
      </c>
      <c r="M6" s="16">
        <v>0</v>
      </c>
      <c r="N6" s="11" t="s">
        <v>52</v>
      </c>
      <c r="O6" s="16">
        <f t="shared" si="0"/>
        <v>5668</v>
      </c>
      <c r="P6" s="16">
        <v>0</v>
      </c>
      <c r="Q6" s="16">
        <v>0</v>
      </c>
      <c r="R6" s="16">
        <v>0</v>
      </c>
      <c r="S6" s="16">
        <v>0</v>
      </c>
      <c r="T6" s="16">
        <v>0</v>
      </c>
      <c r="U6" s="16">
        <v>0</v>
      </c>
      <c r="V6" s="16">
        <v>0</v>
      </c>
      <c r="W6" s="11" t="s">
        <v>785</v>
      </c>
      <c r="X6" s="11" t="s">
        <v>52</v>
      </c>
      <c r="Y6" s="2" t="s">
        <v>52</v>
      </c>
      <c r="Z6" s="2" t="s">
        <v>52</v>
      </c>
      <c r="AA6" s="17"/>
      <c r="AB6" s="2" t="s">
        <v>52</v>
      </c>
    </row>
    <row r="7" spans="1:28" ht="30" customHeight="1" x14ac:dyDescent="0.3">
      <c r="A7" s="11" t="s">
        <v>645</v>
      </c>
      <c r="B7" s="11" t="s">
        <v>642</v>
      </c>
      <c r="C7" s="11" t="s">
        <v>643</v>
      </c>
      <c r="D7" s="15" t="s">
        <v>638</v>
      </c>
      <c r="E7" s="16">
        <v>285</v>
      </c>
      <c r="F7" s="11" t="s">
        <v>52</v>
      </c>
      <c r="G7" s="16">
        <v>395</v>
      </c>
      <c r="H7" s="11" t="s">
        <v>893</v>
      </c>
      <c r="I7" s="16">
        <v>347</v>
      </c>
      <c r="J7" s="11" t="s">
        <v>894</v>
      </c>
      <c r="K7" s="16">
        <v>0</v>
      </c>
      <c r="L7" s="11" t="s">
        <v>52</v>
      </c>
      <c r="M7" s="16">
        <v>0</v>
      </c>
      <c r="N7" s="11" t="s">
        <v>52</v>
      </c>
      <c r="O7" s="16">
        <f t="shared" si="0"/>
        <v>285</v>
      </c>
      <c r="P7" s="16">
        <v>0</v>
      </c>
      <c r="Q7" s="16">
        <v>0</v>
      </c>
      <c r="R7" s="16">
        <v>0</v>
      </c>
      <c r="S7" s="16">
        <v>0</v>
      </c>
      <c r="T7" s="16">
        <v>0</v>
      </c>
      <c r="U7" s="16">
        <v>0</v>
      </c>
      <c r="V7" s="16">
        <v>0</v>
      </c>
      <c r="W7" s="11" t="s">
        <v>644</v>
      </c>
      <c r="X7" s="11" t="s">
        <v>895</v>
      </c>
      <c r="Y7" s="2" t="s">
        <v>52</v>
      </c>
      <c r="Z7" s="2" t="s">
        <v>52</v>
      </c>
      <c r="AA7" s="17"/>
      <c r="AB7" s="2" t="s">
        <v>52</v>
      </c>
    </row>
    <row r="8" spans="1:28" ht="30" customHeight="1" x14ac:dyDescent="0.3">
      <c r="A8" s="11" t="s">
        <v>431</v>
      </c>
      <c r="B8" s="11" t="s">
        <v>428</v>
      </c>
      <c r="C8" s="11" t="s">
        <v>429</v>
      </c>
      <c r="D8" s="15" t="s">
        <v>68</v>
      </c>
      <c r="E8" s="16">
        <v>182</v>
      </c>
      <c r="F8" s="11" t="s">
        <v>52</v>
      </c>
      <c r="G8" s="16">
        <v>183.91</v>
      </c>
      <c r="H8" s="11" t="s">
        <v>896</v>
      </c>
      <c r="I8" s="16">
        <v>228.65</v>
      </c>
      <c r="J8" s="11" t="s">
        <v>897</v>
      </c>
      <c r="K8" s="16">
        <v>0</v>
      </c>
      <c r="L8" s="11" t="s">
        <v>52</v>
      </c>
      <c r="M8" s="16">
        <v>0</v>
      </c>
      <c r="N8" s="11" t="s">
        <v>52</v>
      </c>
      <c r="O8" s="16">
        <f t="shared" si="0"/>
        <v>182</v>
      </c>
      <c r="P8" s="16">
        <v>0</v>
      </c>
      <c r="Q8" s="16">
        <v>0</v>
      </c>
      <c r="R8" s="16">
        <v>0</v>
      </c>
      <c r="S8" s="16">
        <v>0</v>
      </c>
      <c r="T8" s="16">
        <v>0</v>
      </c>
      <c r="U8" s="16">
        <v>0</v>
      </c>
      <c r="V8" s="16">
        <v>0</v>
      </c>
      <c r="W8" s="11" t="s">
        <v>430</v>
      </c>
      <c r="X8" s="11" t="s">
        <v>52</v>
      </c>
      <c r="Y8" s="2" t="s">
        <v>52</v>
      </c>
      <c r="Z8" s="2" t="s">
        <v>52</v>
      </c>
      <c r="AA8" s="17"/>
      <c r="AB8" s="2" t="s">
        <v>52</v>
      </c>
    </row>
    <row r="9" spans="1:28" ht="30" customHeight="1" x14ac:dyDescent="0.3">
      <c r="A9" s="11" t="s">
        <v>710</v>
      </c>
      <c r="B9" s="11" t="s">
        <v>706</v>
      </c>
      <c r="C9" s="11" t="s">
        <v>707</v>
      </c>
      <c r="D9" s="15" t="s">
        <v>708</v>
      </c>
      <c r="E9" s="16">
        <v>1758</v>
      </c>
      <c r="F9" s="11" t="s">
        <v>52</v>
      </c>
      <c r="G9" s="16">
        <v>1820</v>
      </c>
      <c r="H9" s="11" t="s">
        <v>898</v>
      </c>
      <c r="I9" s="16">
        <v>1909</v>
      </c>
      <c r="J9" s="11" t="s">
        <v>899</v>
      </c>
      <c r="K9" s="16">
        <v>0</v>
      </c>
      <c r="L9" s="11" t="s">
        <v>52</v>
      </c>
      <c r="M9" s="16">
        <v>0</v>
      </c>
      <c r="N9" s="11" t="s">
        <v>52</v>
      </c>
      <c r="O9" s="16">
        <f t="shared" si="0"/>
        <v>1758</v>
      </c>
      <c r="P9" s="16">
        <v>0</v>
      </c>
      <c r="Q9" s="16">
        <v>0</v>
      </c>
      <c r="R9" s="16">
        <v>0</v>
      </c>
      <c r="S9" s="16">
        <v>0</v>
      </c>
      <c r="T9" s="16">
        <v>0</v>
      </c>
      <c r="U9" s="16">
        <v>0</v>
      </c>
      <c r="V9" s="16">
        <v>0</v>
      </c>
      <c r="W9" s="11" t="s">
        <v>709</v>
      </c>
      <c r="X9" s="11" t="s">
        <v>52</v>
      </c>
      <c r="Y9" s="2" t="s">
        <v>52</v>
      </c>
      <c r="Z9" s="2" t="s">
        <v>52</v>
      </c>
      <c r="AA9" s="17"/>
      <c r="AB9" s="2" t="s">
        <v>52</v>
      </c>
    </row>
    <row r="10" spans="1:28" ht="30" customHeight="1" x14ac:dyDescent="0.3">
      <c r="A10" s="11" t="s">
        <v>810</v>
      </c>
      <c r="B10" s="11" t="s">
        <v>706</v>
      </c>
      <c r="C10" s="11" t="s">
        <v>707</v>
      </c>
      <c r="D10" s="15" t="s">
        <v>808</v>
      </c>
      <c r="E10" s="16">
        <v>528153</v>
      </c>
      <c r="F10" s="11" t="s">
        <v>52</v>
      </c>
      <c r="G10" s="16">
        <v>544910.17000000004</v>
      </c>
      <c r="H10" s="11" t="s">
        <v>898</v>
      </c>
      <c r="I10" s="16">
        <v>571556.88</v>
      </c>
      <c r="J10" s="11" t="s">
        <v>899</v>
      </c>
      <c r="K10" s="16">
        <v>0</v>
      </c>
      <c r="L10" s="11" t="s">
        <v>52</v>
      </c>
      <c r="M10" s="16">
        <v>0</v>
      </c>
      <c r="N10" s="11" t="s">
        <v>52</v>
      </c>
      <c r="O10" s="16">
        <f t="shared" si="0"/>
        <v>528153</v>
      </c>
      <c r="P10" s="16">
        <v>0</v>
      </c>
      <c r="Q10" s="16">
        <v>0</v>
      </c>
      <c r="R10" s="16">
        <v>0</v>
      </c>
      <c r="S10" s="16">
        <v>0</v>
      </c>
      <c r="T10" s="16">
        <v>0</v>
      </c>
      <c r="U10" s="16">
        <v>0</v>
      </c>
      <c r="V10" s="16">
        <v>0</v>
      </c>
      <c r="W10" s="11" t="s">
        <v>809</v>
      </c>
      <c r="X10" s="11" t="s">
        <v>52</v>
      </c>
      <c r="Y10" s="2" t="s">
        <v>52</v>
      </c>
      <c r="Z10" s="2" t="s">
        <v>52</v>
      </c>
      <c r="AA10" s="17"/>
      <c r="AB10" s="2" t="s">
        <v>52</v>
      </c>
    </row>
    <row r="11" spans="1:28" ht="30" customHeight="1" x14ac:dyDescent="0.3">
      <c r="A11" s="11" t="s">
        <v>728</v>
      </c>
      <c r="B11" s="11" t="s">
        <v>725</v>
      </c>
      <c r="C11" s="11" t="s">
        <v>726</v>
      </c>
      <c r="D11" s="15" t="s">
        <v>68</v>
      </c>
      <c r="E11" s="16">
        <v>3889</v>
      </c>
      <c r="F11" s="11" t="s">
        <v>52</v>
      </c>
      <c r="G11" s="16">
        <v>4012.34</v>
      </c>
      <c r="H11" s="11" t="s">
        <v>900</v>
      </c>
      <c r="I11" s="16">
        <v>4318.51</v>
      </c>
      <c r="J11" s="11" t="s">
        <v>901</v>
      </c>
      <c r="K11" s="16">
        <v>0</v>
      </c>
      <c r="L11" s="11" t="s">
        <v>52</v>
      </c>
      <c r="M11" s="16">
        <v>0</v>
      </c>
      <c r="N11" s="11" t="s">
        <v>52</v>
      </c>
      <c r="O11" s="16">
        <f t="shared" si="0"/>
        <v>3889</v>
      </c>
      <c r="P11" s="16">
        <v>0</v>
      </c>
      <c r="Q11" s="16">
        <v>0</v>
      </c>
      <c r="R11" s="16">
        <v>0</v>
      </c>
      <c r="S11" s="16">
        <v>0</v>
      </c>
      <c r="T11" s="16">
        <v>0</v>
      </c>
      <c r="U11" s="16">
        <v>0</v>
      </c>
      <c r="V11" s="16">
        <v>0</v>
      </c>
      <c r="W11" s="11" t="s">
        <v>727</v>
      </c>
      <c r="X11" s="11" t="s">
        <v>52</v>
      </c>
      <c r="Y11" s="2" t="s">
        <v>52</v>
      </c>
      <c r="Z11" s="2" t="s">
        <v>52</v>
      </c>
      <c r="AA11" s="17"/>
      <c r="AB11" s="2" t="s">
        <v>52</v>
      </c>
    </row>
    <row r="12" spans="1:28" ht="30" customHeight="1" x14ac:dyDescent="0.3">
      <c r="A12" s="11" t="s">
        <v>818</v>
      </c>
      <c r="B12" s="11" t="s">
        <v>725</v>
      </c>
      <c r="C12" s="11" t="s">
        <v>816</v>
      </c>
      <c r="D12" s="15" t="s">
        <v>68</v>
      </c>
      <c r="E12" s="16">
        <v>10679</v>
      </c>
      <c r="F12" s="11" t="s">
        <v>52</v>
      </c>
      <c r="G12" s="16">
        <v>13086.41</v>
      </c>
      <c r="H12" s="11" t="s">
        <v>900</v>
      </c>
      <c r="I12" s="16">
        <v>10679.01</v>
      </c>
      <c r="J12" s="11" t="s">
        <v>901</v>
      </c>
      <c r="K12" s="16">
        <v>0</v>
      </c>
      <c r="L12" s="11" t="s">
        <v>52</v>
      </c>
      <c r="M12" s="16">
        <v>0</v>
      </c>
      <c r="N12" s="11" t="s">
        <v>52</v>
      </c>
      <c r="O12" s="16">
        <f t="shared" si="0"/>
        <v>10679</v>
      </c>
      <c r="P12" s="16">
        <v>0</v>
      </c>
      <c r="Q12" s="16">
        <v>0</v>
      </c>
      <c r="R12" s="16">
        <v>0</v>
      </c>
      <c r="S12" s="16">
        <v>0</v>
      </c>
      <c r="T12" s="16">
        <v>0</v>
      </c>
      <c r="U12" s="16">
        <v>0</v>
      </c>
      <c r="V12" s="16">
        <v>0</v>
      </c>
      <c r="W12" s="11" t="s">
        <v>817</v>
      </c>
      <c r="X12" s="11" t="s">
        <v>52</v>
      </c>
      <c r="Y12" s="2" t="s">
        <v>52</v>
      </c>
      <c r="Z12" s="2" t="s">
        <v>52</v>
      </c>
      <c r="AA12" s="17"/>
      <c r="AB12" s="2" t="s">
        <v>52</v>
      </c>
    </row>
    <row r="13" spans="1:28" ht="30" customHeight="1" x14ac:dyDescent="0.3">
      <c r="A13" s="11" t="s">
        <v>471</v>
      </c>
      <c r="B13" s="11" t="s">
        <v>468</v>
      </c>
      <c r="C13" s="11" t="s">
        <v>469</v>
      </c>
      <c r="D13" s="15" t="s">
        <v>68</v>
      </c>
      <c r="E13" s="16">
        <v>47044</v>
      </c>
      <c r="F13" s="11" t="s">
        <v>52</v>
      </c>
      <c r="G13" s="16">
        <v>44200</v>
      </c>
      <c r="H13" s="11" t="s">
        <v>902</v>
      </c>
      <c r="I13" s="16">
        <v>43200</v>
      </c>
      <c r="J13" s="11" t="s">
        <v>903</v>
      </c>
      <c r="K13" s="16">
        <v>0</v>
      </c>
      <c r="L13" s="11" t="s">
        <v>52</v>
      </c>
      <c r="M13" s="16">
        <v>0</v>
      </c>
      <c r="N13" s="11" t="s">
        <v>52</v>
      </c>
      <c r="O13" s="16">
        <f t="shared" si="0"/>
        <v>43200</v>
      </c>
      <c r="P13" s="16">
        <v>0</v>
      </c>
      <c r="Q13" s="16">
        <v>0</v>
      </c>
      <c r="R13" s="16">
        <v>0</v>
      </c>
      <c r="S13" s="16">
        <v>0</v>
      </c>
      <c r="T13" s="16">
        <v>0</v>
      </c>
      <c r="U13" s="16">
        <v>0</v>
      </c>
      <c r="V13" s="16">
        <v>0</v>
      </c>
      <c r="W13" s="11" t="s">
        <v>470</v>
      </c>
      <c r="X13" s="11" t="s">
        <v>52</v>
      </c>
      <c r="Y13" s="2" t="s">
        <v>52</v>
      </c>
      <c r="Z13" s="2" t="s">
        <v>52</v>
      </c>
      <c r="AA13" s="17"/>
      <c r="AB13" s="2" t="s">
        <v>52</v>
      </c>
    </row>
    <row r="14" spans="1:28" ht="30" customHeight="1" x14ac:dyDescent="0.3">
      <c r="A14" s="11" t="s">
        <v>379</v>
      </c>
      <c r="B14" s="11" t="s">
        <v>375</v>
      </c>
      <c r="C14" s="11" t="s">
        <v>376</v>
      </c>
      <c r="D14" s="15" t="s">
        <v>377</v>
      </c>
      <c r="E14" s="16">
        <v>32420</v>
      </c>
      <c r="F14" s="11" t="s">
        <v>52</v>
      </c>
      <c r="G14" s="16">
        <v>0</v>
      </c>
      <c r="H14" s="11" t="s">
        <v>52</v>
      </c>
      <c r="I14" s="16">
        <v>0</v>
      </c>
      <c r="J14" s="11" t="s">
        <v>52</v>
      </c>
      <c r="K14" s="16">
        <v>0</v>
      </c>
      <c r="L14" s="11" t="s">
        <v>52</v>
      </c>
      <c r="M14" s="16">
        <v>0</v>
      </c>
      <c r="N14" s="11" t="s">
        <v>52</v>
      </c>
      <c r="O14" s="16">
        <f t="shared" si="0"/>
        <v>32420</v>
      </c>
      <c r="P14" s="16">
        <v>0</v>
      </c>
      <c r="Q14" s="16">
        <v>0</v>
      </c>
      <c r="R14" s="16">
        <v>0</v>
      </c>
      <c r="S14" s="16">
        <v>0</v>
      </c>
      <c r="T14" s="16">
        <v>0</v>
      </c>
      <c r="U14" s="16">
        <v>0</v>
      </c>
      <c r="V14" s="16">
        <v>0</v>
      </c>
      <c r="W14" s="11" t="s">
        <v>378</v>
      </c>
      <c r="X14" s="11" t="s">
        <v>52</v>
      </c>
      <c r="Y14" s="2" t="s">
        <v>52</v>
      </c>
      <c r="Z14" s="2" t="s">
        <v>52</v>
      </c>
      <c r="AA14" s="17"/>
      <c r="AB14" s="2" t="s">
        <v>52</v>
      </c>
    </row>
    <row r="15" spans="1:28" ht="30" customHeight="1" x14ac:dyDescent="0.3">
      <c r="A15" s="11" t="s">
        <v>383</v>
      </c>
      <c r="B15" s="11" t="s">
        <v>375</v>
      </c>
      <c r="C15" s="11" t="s">
        <v>381</v>
      </c>
      <c r="D15" s="15" t="s">
        <v>377</v>
      </c>
      <c r="E15" s="16">
        <v>9534</v>
      </c>
      <c r="F15" s="11" t="s">
        <v>52</v>
      </c>
      <c r="G15" s="16">
        <v>10000</v>
      </c>
      <c r="H15" s="11" t="s">
        <v>904</v>
      </c>
      <c r="I15" s="16">
        <v>0</v>
      </c>
      <c r="J15" s="11" t="s">
        <v>52</v>
      </c>
      <c r="K15" s="16">
        <v>0</v>
      </c>
      <c r="L15" s="11" t="s">
        <v>52</v>
      </c>
      <c r="M15" s="16">
        <v>0</v>
      </c>
      <c r="N15" s="11" t="s">
        <v>52</v>
      </c>
      <c r="O15" s="16">
        <f t="shared" si="0"/>
        <v>9534</v>
      </c>
      <c r="P15" s="16">
        <v>0</v>
      </c>
      <c r="Q15" s="16">
        <v>0</v>
      </c>
      <c r="R15" s="16">
        <v>0</v>
      </c>
      <c r="S15" s="16">
        <v>0</v>
      </c>
      <c r="T15" s="16">
        <v>0</v>
      </c>
      <c r="U15" s="16">
        <v>0</v>
      </c>
      <c r="V15" s="16">
        <v>0</v>
      </c>
      <c r="W15" s="11" t="s">
        <v>382</v>
      </c>
      <c r="X15" s="11" t="s">
        <v>52</v>
      </c>
      <c r="Y15" s="2" t="s">
        <v>52</v>
      </c>
      <c r="Z15" s="2" t="s">
        <v>52</v>
      </c>
      <c r="AA15" s="17"/>
      <c r="AB15" s="2" t="s">
        <v>52</v>
      </c>
    </row>
    <row r="16" spans="1:28" ht="30" customHeight="1" x14ac:dyDescent="0.3">
      <c r="A16" s="11" t="s">
        <v>387</v>
      </c>
      <c r="B16" s="11" t="s">
        <v>375</v>
      </c>
      <c r="C16" s="11" t="s">
        <v>385</v>
      </c>
      <c r="D16" s="15" t="s">
        <v>377</v>
      </c>
      <c r="E16" s="16">
        <v>0</v>
      </c>
      <c r="F16" s="11" t="s">
        <v>52</v>
      </c>
      <c r="G16" s="16">
        <v>25000</v>
      </c>
      <c r="H16" s="11" t="s">
        <v>904</v>
      </c>
      <c r="I16" s="16">
        <v>0</v>
      </c>
      <c r="J16" s="11" t="s">
        <v>52</v>
      </c>
      <c r="K16" s="16">
        <v>0</v>
      </c>
      <c r="L16" s="11" t="s">
        <v>52</v>
      </c>
      <c r="M16" s="16">
        <v>0</v>
      </c>
      <c r="N16" s="11" t="s">
        <v>52</v>
      </c>
      <c r="O16" s="16">
        <f t="shared" si="0"/>
        <v>25000</v>
      </c>
      <c r="P16" s="16">
        <v>0</v>
      </c>
      <c r="Q16" s="16">
        <v>0</v>
      </c>
      <c r="R16" s="16">
        <v>0</v>
      </c>
      <c r="S16" s="16">
        <v>0</v>
      </c>
      <c r="T16" s="16">
        <v>0</v>
      </c>
      <c r="U16" s="16">
        <v>0</v>
      </c>
      <c r="V16" s="16">
        <v>0</v>
      </c>
      <c r="W16" s="11" t="s">
        <v>386</v>
      </c>
      <c r="X16" s="11" t="s">
        <v>52</v>
      </c>
      <c r="Y16" s="2" t="s">
        <v>52</v>
      </c>
      <c r="Z16" s="2" t="s">
        <v>52</v>
      </c>
      <c r="AA16" s="17"/>
      <c r="AB16" s="2" t="s">
        <v>52</v>
      </c>
    </row>
    <row r="17" spans="1:28" ht="30" customHeight="1" x14ac:dyDescent="0.3">
      <c r="A17" s="11" t="s">
        <v>395</v>
      </c>
      <c r="B17" s="11" t="s">
        <v>375</v>
      </c>
      <c r="C17" s="11" t="s">
        <v>393</v>
      </c>
      <c r="D17" s="15" t="s">
        <v>377</v>
      </c>
      <c r="E17" s="16">
        <v>0</v>
      </c>
      <c r="F17" s="11" t="s">
        <v>52</v>
      </c>
      <c r="G17" s="16">
        <v>20000</v>
      </c>
      <c r="H17" s="11" t="s">
        <v>904</v>
      </c>
      <c r="I17" s="16">
        <v>0</v>
      </c>
      <c r="J17" s="11" t="s">
        <v>52</v>
      </c>
      <c r="K17" s="16">
        <v>0</v>
      </c>
      <c r="L17" s="11" t="s">
        <v>52</v>
      </c>
      <c r="M17" s="16">
        <v>0</v>
      </c>
      <c r="N17" s="11" t="s">
        <v>52</v>
      </c>
      <c r="O17" s="16">
        <f t="shared" si="0"/>
        <v>20000</v>
      </c>
      <c r="P17" s="16">
        <v>0</v>
      </c>
      <c r="Q17" s="16">
        <v>0</v>
      </c>
      <c r="R17" s="16">
        <v>0</v>
      </c>
      <c r="S17" s="16">
        <v>0</v>
      </c>
      <c r="T17" s="16">
        <v>0</v>
      </c>
      <c r="U17" s="16">
        <v>0</v>
      </c>
      <c r="V17" s="16">
        <v>0</v>
      </c>
      <c r="W17" s="11" t="s">
        <v>394</v>
      </c>
      <c r="X17" s="11" t="s">
        <v>52</v>
      </c>
      <c r="Y17" s="2" t="s">
        <v>52</v>
      </c>
      <c r="Z17" s="2" t="s">
        <v>52</v>
      </c>
      <c r="AA17" s="17"/>
      <c r="AB17" s="2" t="s">
        <v>52</v>
      </c>
    </row>
    <row r="18" spans="1:28" ht="30" customHeight="1" x14ac:dyDescent="0.3">
      <c r="A18" s="11" t="s">
        <v>399</v>
      </c>
      <c r="B18" s="11" t="s">
        <v>375</v>
      </c>
      <c r="C18" s="11" t="s">
        <v>397</v>
      </c>
      <c r="D18" s="15" t="s">
        <v>377</v>
      </c>
      <c r="E18" s="16">
        <v>0</v>
      </c>
      <c r="F18" s="11" t="s">
        <v>52</v>
      </c>
      <c r="G18" s="16">
        <v>25000</v>
      </c>
      <c r="H18" s="11" t="s">
        <v>904</v>
      </c>
      <c r="I18" s="16">
        <v>0</v>
      </c>
      <c r="J18" s="11" t="s">
        <v>52</v>
      </c>
      <c r="K18" s="16">
        <v>0</v>
      </c>
      <c r="L18" s="11" t="s">
        <v>52</v>
      </c>
      <c r="M18" s="16">
        <v>0</v>
      </c>
      <c r="N18" s="11" t="s">
        <v>52</v>
      </c>
      <c r="O18" s="16">
        <f t="shared" si="0"/>
        <v>25000</v>
      </c>
      <c r="P18" s="16">
        <v>0</v>
      </c>
      <c r="Q18" s="16">
        <v>0</v>
      </c>
      <c r="R18" s="16">
        <v>0</v>
      </c>
      <c r="S18" s="16">
        <v>0</v>
      </c>
      <c r="T18" s="16">
        <v>0</v>
      </c>
      <c r="U18" s="16">
        <v>0</v>
      </c>
      <c r="V18" s="16">
        <v>0</v>
      </c>
      <c r="W18" s="11" t="s">
        <v>398</v>
      </c>
      <c r="X18" s="11" t="s">
        <v>52</v>
      </c>
      <c r="Y18" s="2" t="s">
        <v>52</v>
      </c>
      <c r="Z18" s="2" t="s">
        <v>52</v>
      </c>
      <c r="AA18" s="17"/>
      <c r="AB18" s="2" t="s">
        <v>52</v>
      </c>
    </row>
    <row r="19" spans="1:28" ht="30" customHeight="1" x14ac:dyDescent="0.3">
      <c r="A19" s="11" t="s">
        <v>391</v>
      </c>
      <c r="B19" s="11" t="s">
        <v>375</v>
      </c>
      <c r="C19" s="11" t="s">
        <v>389</v>
      </c>
      <c r="D19" s="15" t="s">
        <v>377</v>
      </c>
      <c r="E19" s="16">
        <v>0</v>
      </c>
      <c r="F19" s="11" t="s">
        <v>52</v>
      </c>
      <c r="G19" s="16">
        <v>6000</v>
      </c>
      <c r="H19" s="11" t="s">
        <v>904</v>
      </c>
      <c r="I19" s="16">
        <v>0</v>
      </c>
      <c r="J19" s="11" t="s">
        <v>52</v>
      </c>
      <c r="K19" s="16">
        <v>0</v>
      </c>
      <c r="L19" s="11" t="s">
        <v>52</v>
      </c>
      <c r="M19" s="16">
        <v>0</v>
      </c>
      <c r="N19" s="11" t="s">
        <v>52</v>
      </c>
      <c r="O19" s="16">
        <f t="shared" si="0"/>
        <v>6000</v>
      </c>
      <c r="P19" s="16">
        <v>0</v>
      </c>
      <c r="Q19" s="16">
        <v>0</v>
      </c>
      <c r="R19" s="16">
        <v>0</v>
      </c>
      <c r="S19" s="16">
        <v>0</v>
      </c>
      <c r="T19" s="16">
        <v>0</v>
      </c>
      <c r="U19" s="16">
        <v>0</v>
      </c>
      <c r="V19" s="16">
        <v>0</v>
      </c>
      <c r="W19" s="11" t="s">
        <v>390</v>
      </c>
      <c r="X19" s="11" t="s">
        <v>52</v>
      </c>
      <c r="Y19" s="2" t="s">
        <v>52</v>
      </c>
      <c r="Z19" s="2" t="s">
        <v>52</v>
      </c>
      <c r="AA19" s="17"/>
      <c r="AB19" s="2" t="s">
        <v>52</v>
      </c>
    </row>
    <row r="20" spans="1:28" ht="30" customHeight="1" x14ac:dyDescent="0.3">
      <c r="A20" s="11" t="s">
        <v>403</v>
      </c>
      <c r="B20" s="11" t="s">
        <v>375</v>
      </c>
      <c r="C20" s="11" t="s">
        <v>401</v>
      </c>
      <c r="D20" s="15" t="s">
        <v>377</v>
      </c>
      <c r="E20" s="16">
        <v>0</v>
      </c>
      <c r="F20" s="11" t="s">
        <v>52</v>
      </c>
      <c r="G20" s="16">
        <v>9500</v>
      </c>
      <c r="H20" s="11" t="s">
        <v>904</v>
      </c>
      <c r="I20" s="16">
        <v>0</v>
      </c>
      <c r="J20" s="11" t="s">
        <v>52</v>
      </c>
      <c r="K20" s="16">
        <v>0</v>
      </c>
      <c r="L20" s="11" t="s">
        <v>52</v>
      </c>
      <c r="M20" s="16">
        <v>0</v>
      </c>
      <c r="N20" s="11" t="s">
        <v>52</v>
      </c>
      <c r="O20" s="16">
        <f t="shared" si="0"/>
        <v>9500</v>
      </c>
      <c r="P20" s="16">
        <v>0</v>
      </c>
      <c r="Q20" s="16">
        <v>0</v>
      </c>
      <c r="R20" s="16">
        <v>0</v>
      </c>
      <c r="S20" s="16">
        <v>0</v>
      </c>
      <c r="T20" s="16">
        <v>0</v>
      </c>
      <c r="U20" s="16">
        <v>0</v>
      </c>
      <c r="V20" s="16">
        <v>0</v>
      </c>
      <c r="W20" s="11" t="s">
        <v>402</v>
      </c>
      <c r="X20" s="11" t="s">
        <v>52</v>
      </c>
      <c r="Y20" s="2" t="s">
        <v>52</v>
      </c>
      <c r="Z20" s="2" t="s">
        <v>52</v>
      </c>
      <c r="AA20" s="17"/>
      <c r="AB20" s="2" t="s">
        <v>52</v>
      </c>
    </row>
    <row r="21" spans="1:28" ht="30" customHeight="1" x14ac:dyDescent="0.3">
      <c r="A21" s="11" t="s">
        <v>407</v>
      </c>
      <c r="B21" s="11" t="s">
        <v>375</v>
      </c>
      <c r="C21" s="11" t="s">
        <v>405</v>
      </c>
      <c r="D21" s="15" t="s">
        <v>377</v>
      </c>
      <c r="E21" s="16">
        <v>0</v>
      </c>
      <c r="F21" s="11" t="s">
        <v>52</v>
      </c>
      <c r="G21" s="16">
        <v>11000</v>
      </c>
      <c r="H21" s="11" t="s">
        <v>904</v>
      </c>
      <c r="I21" s="16">
        <v>0</v>
      </c>
      <c r="J21" s="11" t="s">
        <v>52</v>
      </c>
      <c r="K21" s="16">
        <v>0</v>
      </c>
      <c r="L21" s="11" t="s">
        <v>52</v>
      </c>
      <c r="M21" s="16">
        <v>0</v>
      </c>
      <c r="N21" s="11" t="s">
        <v>52</v>
      </c>
      <c r="O21" s="16">
        <f t="shared" si="0"/>
        <v>11000</v>
      </c>
      <c r="P21" s="16">
        <v>0</v>
      </c>
      <c r="Q21" s="16">
        <v>0</v>
      </c>
      <c r="R21" s="16">
        <v>0</v>
      </c>
      <c r="S21" s="16">
        <v>0</v>
      </c>
      <c r="T21" s="16">
        <v>0</v>
      </c>
      <c r="U21" s="16">
        <v>0</v>
      </c>
      <c r="V21" s="16">
        <v>0</v>
      </c>
      <c r="W21" s="11" t="s">
        <v>406</v>
      </c>
      <c r="X21" s="11" t="s">
        <v>52</v>
      </c>
      <c r="Y21" s="2" t="s">
        <v>52</v>
      </c>
      <c r="Z21" s="2" t="s">
        <v>52</v>
      </c>
      <c r="AA21" s="17"/>
      <c r="AB21" s="2" t="s">
        <v>52</v>
      </c>
    </row>
    <row r="22" spans="1:28" ht="30" customHeight="1" x14ac:dyDescent="0.3">
      <c r="A22" s="11" t="s">
        <v>412</v>
      </c>
      <c r="B22" s="11" t="s">
        <v>375</v>
      </c>
      <c r="C22" s="11" t="s">
        <v>409</v>
      </c>
      <c r="D22" s="15" t="s">
        <v>410</v>
      </c>
      <c r="E22" s="16">
        <v>0</v>
      </c>
      <c r="F22" s="11" t="s">
        <v>52</v>
      </c>
      <c r="G22" s="16">
        <v>0</v>
      </c>
      <c r="H22" s="11" t="s">
        <v>52</v>
      </c>
      <c r="I22" s="16">
        <v>0</v>
      </c>
      <c r="J22" s="11" t="s">
        <v>52</v>
      </c>
      <c r="K22" s="16">
        <v>18500</v>
      </c>
      <c r="L22" s="11" t="s">
        <v>905</v>
      </c>
      <c r="M22" s="16">
        <v>0</v>
      </c>
      <c r="N22" s="11" t="s">
        <v>52</v>
      </c>
      <c r="O22" s="16">
        <f t="shared" si="0"/>
        <v>18500</v>
      </c>
      <c r="P22" s="16">
        <v>0</v>
      </c>
      <c r="Q22" s="16">
        <v>0</v>
      </c>
      <c r="R22" s="16">
        <v>0</v>
      </c>
      <c r="S22" s="16">
        <v>0</v>
      </c>
      <c r="T22" s="16">
        <v>0</v>
      </c>
      <c r="U22" s="16">
        <v>0</v>
      </c>
      <c r="V22" s="16">
        <v>0</v>
      </c>
      <c r="W22" s="11" t="s">
        <v>411</v>
      </c>
      <c r="X22" s="11" t="s">
        <v>52</v>
      </c>
      <c r="Y22" s="2" t="s">
        <v>52</v>
      </c>
      <c r="Z22" s="2" t="s">
        <v>52</v>
      </c>
      <c r="AA22" s="17"/>
      <c r="AB22" s="2" t="s">
        <v>52</v>
      </c>
    </row>
    <row r="23" spans="1:28" ht="30" customHeight="1" x14ac:dyDescent="0.3">
      <c r="A23" s="11" t="s">
        <v>752</v>
      </c>
      <c r="B23" s="11" t="s">
        <v>748</v>
      </c>
      <c r="C23" s="11" t="s">
        <v>749</v>
      </c>
      <c r="D23" s="15" t="s">
        <v>750</v>
      </c>
      <c r="E23" s="16">
        <v>0</v>
      </c>
      <c r="F23" s="11" t="s">
        <v>52</v>
      </c>
      <c r="G23" s="16">
        <v>0</v>
      </c>
      <c r="H23" s="11" t="s">
        <v>52</v>
      </c>
      <c r="I23" s="16">
        <v>0</v>
      </c>
      <c r="J23" s="11" t="s">
        <v>52</v>
      </c>
      <c r="K23" s="16">
        <v>10009</v>
      </c>
      <c r="L23" s="11" t="s">
        <v>906</v>
      </c>
      <c r="M23" s="16">
        <v>0</v>
      </c>
      <c r="N23" s="11" t="s">
        <v>52</v>
      </c>
      <c r="O23" s="16">
        <f t="shared" si="0"/>
        <v>10009</v>
      </c>
      <c r="P23" s="16">
        <v>0</v>
      </c>
      <c r="Q23" s="16">
        <v>0</v>
      </c>
      <c r="R23" s="16">
        <v>0</v>
      </c>
      <c r="S23" s="16">
        <v>0</v>
      </c>
      <c r="T23" s="16">
        <v>0</v>
      </c>
      <c r="U23" s="16">
        <v>0</v>
      </c>
      <c r="V23" s="16">
        <v>0</v>
      </c>
      <c r="W23" s="11" t="s">
        <v>751</v>
      </c>
      <c r="X23" s="11" t="s">
        <v>52</v>
      </c>
      <c r="Y23" s="2" t="s">
        <v>52</v>
      </c>
      <c r="Z23" s="2" t="s">
        <v>52</v>
      </c>
      <c r="AA23" s="17"/>
      <c r="AB23" s="2" t="s">
        <v>52</v>
      </c>
    </row>
    <row r="24" spans="1:28" ht="30" customHeight="1" x14ac:dyDescent="0.3">
      <c r="A24" s="11" t="s">
        <v>801</v>
      </c>
      <c r="B24" s="11" t="s">
        <v>798</v>
      </c>
      <c r="C24" s="11" t="s">
        <v>799</v>
      </c>
      <c r="D24" s="15" t="s">
        <v>750</v>
      </c>
      <c r="E24" s="16">
        <v>12558</v>
      </c>
      <c r="F24" s="11" t="s">
        <v>52</v>
      </c>
      <c r="G24" s="16">
        <v>18500</v>
      </c>
      <c r="H24" s="11" t="s">
        <v>907</v>
      </c>
      <c r="I24" s="16">
        <v>0</v>
      </c>
      <c r="J24" s="11" t="s">
        <v>52</v>
      </c>
      <c r="K24" s="16">
        <v>0</v>
      </c>
      <c r="L24" s="11" t="s">
        <v>52</v>
      </c>
      <c r="M24" s="16">
        <v>0</v>
      </c>
      <c r="N24" s="11" t="s">
        <v>52</v>
      </c>
      <c r="O24" s="16">
        <f t="shared" si="0"/>
        <v>12558</v>
      </c>
      <c r="P24" s="16">
        <v>0</v>
      </c>
      <c r="Q24" s="16">
        <v>0</v>
      </c>
      <c r="R24" s="16">
        <v>0</v>
      </c>
      <c r="S24" s="16">
        <v>0</v>
      </c>
      <c r="T24" s="16">
        <v>0</v>
      </c>
      <c r="U24" s="16">
        <v>0</v>
      </c>
      <c r="V24" s="16">
        <v>0</v>
      </c>
      <c r="W24" s="11" t="s">
        <v>800</v>
      </c>
      <c r="X24" s="11" t="s">
        <v>52</v>
      </c>
      <c r="Y24" s="2" t="s">
        <v>52</v>
      </c>
      <c r="Z24" s="2" t="s">
        <v>52</v>
      </c>
      <c r="AA24" s="17"/>
      <c r="AB24" s="2" t="s">
        <v>52</v>
      </c>
    </row>
    <row r="25" spans="1:28" ht="30" customHeight="1" x14ac:dyDescent="0.3">
      <c r="A25" s="11" t="s">
        <v>806</v>
      </c>
      <c r="B25" s="11" t="s">
        <v>798</v>
      </c>
      <c r="C25" s="11" t="s">
        <v>804</v>
      </c>
      <c r="D25" s="15" t="s">
        <v>750</v>
      </c>
      <c r="E25" s="16">
        <v>19664</v>
      </c>
      <c r="F25" s="11" t="s">
        <v>52</v>
      </c>
      <c r="G25" s="16">
        <v>19200</v>
      </c>
      <c r="H25" s="11" t="s">
        <v>908</v>
      </c>
      <c r="I25" s="16">
        <v>0</v>
      </c>
      <c r="J25" s="11" t="s">
        <v>52</v>
      </c>
      <c r="K25" s="16">
        <v>0</v>
      </c>
      <c r="L25" s="11" t="s">
        <v>52</v>
      </c>
      <c r="M25" s="16">
        <v>0</v>
      </c>
      <c r="N25" s="11" t="s">
        <v>52</v>
      </c>
      <c r="O25" s="16">
        <f t="shared" si="0"/>
        <v>19200</v>
      </c>
      <c r="P25" s="16">
        <v>0</v>
      </c>
      <c r="Q25" s="16">
        <v>0</v>
      </c>
      <c r="R25" s="16">
        <v>0</v>
      </c>
      <c r="S25" s="16">
        <v>0</v>
      </c>
      <c r="T25" s="16">
        <v>0</v>
      </c>
      <c r="U25" s="16">
        <v>0</v>
      </c>
      <c r="V25" s="16">
        <v>0</v>
      </c>
      <c r="W25" s="11" t="s">
        <v>805</v>
      </c>
      <c r="X25" s="11" t="s">
        <v>52</v>
      </c>
      <c r="Y25" s="2" t="s">
        <v>52</v>
      </c>
      <c r="Z25" s="2" t="s">
        <v>52</v>
      </c>
      <c r="AA25" s="17"/>
      <c r="AB25" s="2" t="s">
        <v>52</v>
      </c>
    </row>
    <row r="26" spans="1:28" ht="30" customHeight="1" x14ac:dyDescent="0.3">
      <c r="A26" s="11" t="s">
        <v>829</v>
      </c>
      <c r="B26" s="11" t="s">
        <v>826</v>
      </c>
      <c r="C26" s="11" t="s">
        <v>827</v>
      </c>
      <c r="D26" s="15" t="s">
        <v>750</v>
      </c>
      <c r="E26" s="16">
        <v>0</v>
      </c>
      <c r="F26" s="11" t="s">
        <v>52</v>
      </c>
      <c r="G26" s="16">
        <v>6875</v>
      </c>
      <c r="H26" s="11" t="s">
        <v>909</v>
      </c>
      <c r="I26" s="16">
        <v>0</v>
      </c>
      <c r="J26" s="11" t="s">
        <v>52</v>
      </c>
      <c r="K26" s="16">
        <v>0</v>
      </c>
      <c r="L26" s="11" t="s">
        <v>52</v>
      </c>
      <c r="M26" s="16">
        <v>0</v>
      </c>
      <c r="N26" s="11" t="s">
        <v>52</v>
      </c>
      <c r="O26" s="16">
        <f t="shared" si="0"/>
        <v>6875</v>
      </c>
      <c r="P26" s="16">
        <v>0</v>
      </c>
      <c r="Q26" s="16">
        <v>0</v>
      </c>
      <c r="R26" s="16">
        <v>0</v>
      </c>
      <c r="S26" s="16">
        <v>0</v>
      </c>
      <c r="T26" s="16">
        <v>0</v>
      </c>
      <c r="U26" s="16">
        <v>0</v>
      </c>
      <c r="V26" s="16">
        <v>0</v>
      </c>
      <c r="W26" s="11" t="s">
        <v>828</v>
      </c>
      <c r="X26" s="11" t="s">
        <v>52</v>
      </c>
      <c r="Y26" s="2" t="s">
        <v>52</v>
      </c>
      <c r="Z26" s="2" t="s">
        <v>52</v>
      </c>
      <c r="AA26" s="17"/>
      <c r="AB26" s="2" t="s">
        <v>52</v>
      </c>
    </row>
    <row r="27" spans="1:28" ht="30" customHeight="1" x14ac:dyDescent="0.3">
      <c r="A27" s="11" t="s">
        <v>834</v>
      </c>
      <c r="B27" s="11" t="s">
        <v>831</v>
      </c>
      <c r="C27" s="11" t="s">
        <v>832</v>
      </c>
      <c r="D27" s="15" t="s">
        <v>750</v>
      </c>
      <c r="E27" s="16">
        <v>0</v>
      </c>
      <c r="F27" s="11" t="s">
        <v>52</v>
      </c>
      <c r="G27" s="16">
        <v>3494.44</v>
      </c>
      <c r="H27" s="11" t="s">
        <v>910</v>
      </c>
      <c r="I27" s="16">
        <v>3722.22</v>
      </c>
      <c r="J27" s="11" t="s">
        <v>911</v>
      </c>
      <c r="K27" s="16">
        <v>0</v>
      </c>
      <c r="L27" s="11" t="s">
        <v>52</v>
      </c>
      <c r="M27" s="16">
        <v>0</v>
      </c>
      <c r="N27" s="11" t="s">
        <v>52</v>
      </c>
      <c r="O27" s="16">
        <f t="shared" si="0"/>
        <v>3494.44</v>
      </c>
      <c r="P27" s="16">
        <v>0</v>
      </c>
      <c r="Q27" s="16">
        <v>0</v>
      </c>
      <c r="R27" s="16">
        <v>0</v>
      </c>
      <c r="S27" s="16">
        <v>0</v>
      </c>
      <c r="T27" s="16">
        <v>0</v>
      </c>
      <c r="U27" s="16">
        <v>0</v>
      </c>
      <c r="V27" s="16">
        <v>0</v>
      </c>
      <c r="W27" s="11" t="s">
        <v>833</v>
      </c>
      <c r="X27" s="11" t="s">
        <v>52</v>
      </c>
      <c r="Y27" s="2" t="s">
        <v>52</v>
      </c>
      <c r="Z27" s="2" t="s">
        <v>52</v>
      </c>
      <c r="AA27" s="17"/>
      <c r="AB27" s="2" t="s">
        <v>52</v>
      </c>
    </row>
    <row r="28" spans="1:28" ht="30" customHeight="1" x14ac:dyDescent="0.3">
      <c r="A28" s="11" t="s">
        <v>634</v>
      </c>
      <c r="B28" s="11" t="s">
        <v>631</v>
      </c>
      <c r="C28" s="11" t="s">
        <v>632</v>
      </c>
      <c r="D28" s="15" t="s">
        <v>244</v>
      </c>
      <c r="E28" s="16">
        <v>0</v>
      </c>
      <c r="F28" s="11" t="s">
        <v>52</v>
      </c>
      <c r="G28" s="16">
        <v>4030</v>
      </c>
      <c r="H28" s="11" t="s">
        <v>912</v>
      </c>
      <c r="I28" s="16">
        <v>0</v>
      </c>
      <c r="J28" s="11" t="s">
        <v>52</v>
      </c>
      <c r="K28" s="16">
        <v>0</v>
      </c>
      <c r="L28" s="11" t="s">
        <v>52</v>
      </c>
      <c r="M28" s="16">
        <v>0</v>
      </c>
      <c r="N28" s="11" t="s">
        <v>52</v>
      </c>
      <c r="O28" s="16">
        <f t="shared" si="0"/>
        <v>4030</v>
      </c>
      <c r="P28" s="16">
        <v>0</v>
      </c>
      <c r="Q28" s="16">
        <v>0</v>
      </c>
      <c r="R28" s="16">
        <v>0</v>
      </c>
      <c r="S28" s="16">
        <v>0</v>
      </c>
      <c r="T28" s="16">
        <v>0</v>
      </c>
      <c r="U28" s="16">
        <v>0</v>
      </c>
      <c r="V28" s="16">
        <v>0</v>
      </c>
      <c r="W28" s="11" t="s">
        <v>633</v>
      </c>
      <c r="X28" s="11" t="s">
        <v>52</v>
      </c>
      <c r="Y28" s="2" t="s">
        <v>52</v>
      </c>
      <c r="Z28" s="2" t="s">
        <v>52</v>
      </c>
      <c r="AA28" s="17"/>
      <c r="AB28" s="2" t="s">
        <v>52</v>
      </c>
    </row>
    <row r="29" spans="1:28" ht="30" customHeight="1" x14ac:dyDescent="0.3">
      <c r="A29" s="11" t="s">
        <v>345</v>
      </c>
      <c r="B29" s="11" t="s">
        <v>341</v>
      </c>
      <c r="C29" s="11" t="s">
        <v>342</v>
      </c>
      <c r="D29" s="15" t="s">
        <v>343</v>
      </c>
      <c r="E29" s="16">
        <v>0</v>
      </c>
      <c r="F29" s="11" t="s">
        <v>52</v>
      </c>
      <c r="G29" s="16">
        <v>0</v>
      </c>
      <c r="H29" s="11" t="s">
        <v>52</v>
      </c>
      <c r="I29" s="16">
        <v>0</v>
      </c>
      <c r="J29" s="11" t="s">
        <v>52</v>
      </c>
      <c r="K29" s="16">
        <v>0</v>
      </c>
      <c r="L29" s="11" t="s">
        <v>913</v>
      </c>
      <c r="M29" s="16">
        <v>0</v>
      </c>
      <c r="N29" s="11" t="s">
        <v>52</v>
      </c>
      <c r="O29" s="16">
        <v>0</v>
      </c>
      <c r="P29" s="16">
        <v>0</v>
      </c>
      <c r="Q29" s="16">
        <v>0</v>
      </c>
      <c r="R29" s="16">
        <v>0</v>
      </c>
      <c r="S29" s="16">
        <v>0</v>
      </c>
      <c r="T29" s="16">
        <v>170497</v>
      </c>
      <c r="U29" s="16">
        <v>0</v>
      </c>
      <c r="V29" s="16">
        <f>SMALL(Q29:U29,COUNTIF(Q29:U29,0)+1)</f>
        <v>170497</v>
      </c>
      <c r="W29" s="11" t="s">
        <v>344</v>
      </c>
      <c r="X29" s="11" t="s">
        <v>52</v>
      </c>
      <c r="Y29" s="2" t="s">
        <v>52</v>
      </c>
      <c r="Z29" s="2" t="s">
        <v>52</v>
      </c>
      <c r="AA29" s="17"/>
      <c r="AB29" s="2" t="s">
        <v>52</v>
      </c>
    </row>
    <row r="30" spans="1:28" ht="30" customHeight="1" x14ac:dyDescent="0.3">
      <c r="A30" s="11" t="s">
        <v>350</v>
      </c>
      <c r="B30" s="11" t="s">
        <v>347</v>
      </c>
      <c r="C30" s="11" t="s">
        <v>348</v>
      </c>
      <c r="D30" s="15" t="s">
        <v>343</v>
      </c>
      <c r="E30" s="16">
        <v>0</v>
      </c>
      <c r="F30" s="11" t="s">
        <v>52</v>
      </c>
      <c r="G30" s="16">
        <v>0</v>
      </c>
      <c r="H30" s="11" t="s">
        <v>52</v>
      </c>
      <c r="I30" s="16">
        <v>0</v>
      </c>
      <c r="J30" s="11" t="s">
        <v>52</v>
      </c>
      <c r="K30" s="16">
        <v>0</v>
      </c>
      <c r="L30" s="11" t="s">
        <v>914</v>
      </c>
      <c r="M30" s="16">
        <v>0</v>
      </c>
      <c r="N30" s="11" t="s">
        <v>52</v>
      </c>
      <c r="O30" s="16">
        <v>0</v>
      </c>
      <c r="P30" s="16">
        <v>0</v>
      </c>
      <c r="Q30" s="16">
        <v>0</v>
      </c>
      <c r="R30" s="16">
        <v>0</v>
      </c>
      <c r="S30" s="16">
        <v>0</v>
      </c>
      <c r="T30" s="16">
        <v>62500</v>
      </c>
      <c r="U30" s="16">
        <v>0</v>
      </c>
      <c r="V30" s="16">
        <f>SMALL(Q30:U30,COUNTIF(Q30:U30,0)+1)</f>
        <v>62500</v>
      </c>
      <c r="W30" s="11" t="s">
        <v>349</v>
      </c>
      <c r="X30" s="11" t="s">
        <v>52</v>
      </c>
      <c r="Y30" s="2" t="s">
        <v>52</v>
      </c>
      <c r="Z30" s="2" t="s">
        <v>52</v>
      </c>
      <c r="AA30" s="17"/>
      <c r="AB30" s="2" t="s">
        <v>52</v>
      </c>
    </row>
    <row r="31" spans="1:28" ht="30" customHeight="1" x14ac:dyDescent="0.3">
      <c r="A31" s="11" t="s">
        <v>744</v>
      </c>
      <c r="B31" s="11" t="s">
        <v>741</v>
      </c>
      <c r="C31" s="11" t="s">
        <v>742</v>
      </c>
      <c r="D31" s="15" t="s">
        <v>721</v>
      </c>
      <c r="E31" s="16">
        <v>1858</v>
      </c>
      <c r="F31" s="11" t="s">
        <v>52</v>
      </c>
      <c r="G31" s="16">
        <v>0</v>
      </c>
      <c r="H31" s="11" t="s">
        <v>52</v>
      </c>
      <c r="I31" s="16">
        <v>0</v>
      </c>
      <c r="J31" s="11" t="s">
        <v>52</v>
      </c>
      <c r="K31" s="16">
        <v>0</v>
      </c>
      <c r="L31" s="11" t="s">
        <v>52</v>
      </c>
      <c r="M31" s="16">
        <v>0</v>
      </c>
      <c r="N31" s="11" t="s">
        <v>52</v>
      </c>
      <c r="O31" s="16">
        <f>SMALL(E31:M31,COUNTIF(E31:M31,0)+1)</f>
        <v>1858</v>
      </c>
      <c r="P31" s="16">
        <v>8863</v>
      </c>
      <c r="Q31" s="16">
        <v>0</v>
      </c>
      <c r="R31" s="16">
        <v>0</v>
      </c>
      <c r="S31" s="16">
        <v>0</v>
      </c>
      <c r="T31" s="16">
        <v>0</v>
      </c>
      <c r="U31" s="16">
        <v>0</v>
      </c>
      <c r="V31" s="16">
        <v>0</v>
      </c>
      <c r="W31" s="11" t="s">
        <v>743</v>
      </c>
      <c r="X31" s="11" t="s">
        <v>52</v>
      </c>
      <c r="Y31" s="2" t="s">
        <v>915</v>
      </c>
      <c r="Z31" s="2" t="s">
        <v>52</v>
      </c>
      <c r="AA31" s="17"/>
      <c r="AB31" s="2" t="s">
        <v>52</v>
      </c>
    </row>
    <row r="32" spans="1:28" ht="30" customHeight="1" x14ac:dyDescent="0.3">
      <c r="A32" s="11" t="s">
        <v>723</v>
      </c>
      <c r="B32" s="11" t="s">
        <v>719</v>
      </c>
      <c r="C32" s="11" t="s">
        <v>720</v>
      </c>
      <c r="D32" s="15" t="s">
        <v>721</v>
      </c>
      <c r="E32" s="16">
        <v>70</v>
      </c>
      <c r="F32" s="11" t="s">
        <v>52</v>
      </c>
      <c r="G32" s="16">
        <v>0</v>
      </c>
      <c r="H32" s="11" t="s">
        <v>52</v>
      </c>
      <c r="I32" s="16">
        <v>0</v>
      </c>
      <c r="J32" s="11" t="s">
        <v>52</v>
      </c>
      <c r="K32" s="16">
        <v>0</v>
      </c>
      <c r="L32" s="11" t="s">
        <v>52</v>
      </c>
      <c r="M32" s="16">
        <v>0</v>
      </c>
      <c r="N32" s="11" t="s">
        <v>52</v>
      </c>
      <c r="O32" s="16">
        <f>SMALL(E32:M32,COUNTIF(E32:M32,0)+1)</f>
        <v>70</v>
      </c>
      <c r="P32" s="16">
        <v>7012</v>
      </c>
      <c r="Q32" s="16">
        <v>0</v>
      </c>
      <c r="R32" s="16">
        <v>0</v>
      </c>
      <c r="S32" s="16">
        <v>0</v>
      </c>
      <c r="T32" s="16">
        <v>0</v>
      </c>
      <c r="U32" s="16">
        <v>0</v>
      </c>
      <c r="V32" s="16">
        <v>0</v>
      </c>
      <c r="W32" s="11" t="s">
        <v>722</v>
      </c>
      <c r="X32" s="11" t="s">
        <v>52</v>
      </c>
      <c r="Y32" s="2" t="s">
        <v>915</v>
      </c>
      <c r="Z32" s="2" t="s">
        <v>52</v>
      </c>
      <c r="AA32" s="17"/>
      <c r="AB32" s="2" t="s">
        <v>52</v>
      </c>
    </row>
    <row r="33" spans="1:28" ht="30" customHeight="1" x14ac:dyDescent="0.3">
      <c r="A33" s="11" t="s">
        <v>425</v>
      </c>
      <c r="B33" s="11" t="s">
        <v>421</v>
      </c>
      <c r="C33" s="11" t="s">
        <v>422</v>
      </c>
      <c r="D33" s="15" t="s">
        <v>423</v>
      </c>
      <c r="E33" s="16">
        <v>0</v>
      </c>
      <c r="F33" s="11" t="s">
        <v>52</v>
      </c>
      <c r="G33" s="16">
        <v>0</v>
      </c>
      <c r="H33" s="11" t="s">
        <v>52</v>
      </c>
      <c r="I33" s="16">
        <v>0</v>
      </c>
      <c r="J33" s="11" t="s">
        <v>52</v>
      </c>
      <c r="K33" s="16">
        <v>0</v>
      </c>
      <c r="L33" s="11" t="s">
        <v>52</v>
      </c>
      <c r="M33" s="16">
        <v>0</v>
      </c>
      <c r="N33" s="11" t="s">
        <v>52</v>
      </c>
      <c r="O33" s="16">
        <v>0</v>
      </c>
      <c r="P33" s="16">
        <v>167081</v>
      </c>
      <c r="Q33" s="16">
        <v>0</v>
      </c>
      <c r="R33" s="16">
        <v>0</v>
      </c>
      <c r="S33" s="16">
        <v>0</v>
      </c>
      <c r="T33" s="16">
        <v>0</v>
      </c>
      <c r="U33" s="16">
        <v>0</v>
      </c>
      <c r="V33" s="16">
        <v>0</v>
      </c>
      <c r="W33" s="11" t="s">
        <v>424</v>
      </c>
      <c r="X33" s="11" t="s">
        <v>52</v>
      </c>
      <c r="Y33" s="2" t="s">
        <v>916</v>
      </c>
      <c r="Z33" s="2" t="s">
        <v>52</v>
      </c>
      <c r="AA33" s="17"/>
      <c r="AB33" s="2" t="s">
        <v>52</v>
      </c>
    </row>
    <row r="34" spans="1:28" ht="30" customHeight="1" x14ac:dyDescent="0.3">
      <c r="A34" s="11" t="s">
        <v>859</v>
      </c>
      <c r="B34" s="11" t="s">
        <v>857</v>
      </c>
      <c r="C34" s="11" t="s">
        <v>422</v>
      </c>
      <c r="D34" s="15" t="s">
        <v>423</v>
      </c>
      <c r="E34" s="16">
        <v>0</v>
      </c>
      <c r="F34" s="11" t="s">
        <v>52</v>
      </c>
      <c r="G34" s="16">
        <v>0</v>
      </c>
      <c r="H34" s="11" t="s">
        <v>52</v>
      </c>
      <c r="I34" s="16">
        <v>0</v>
      </c>
      <c r="J34" s="11" t="s">
        <v>52</v>
      </c>
      <c r="K34" s="16">
        <v>0</v>
      </c>
      <c r="L34" s="11" t="s">
        <v>52</v>
      </c>
      <c r="M34" s="16">
        <v>0</v>
      </c>
      <c r="N34" s="11" t="s">
        <v>52</v>
      </c>
      <c r="O34" s="16">
        <v>0</v>
      </c>
      <c r="P34" s="16">
        <v>219321</v>
      </c>
      <c r="Q34" s="16">
        <v>0</v>
      </c>
      <c r="R34" s="16">
        <v>0</v>
      </c>
      <c r="S34" s="16">
        <v>0</v>
      </c>
      <c r="T34" s="16">
        <v>0</v>
      </c>
      <c r="U34" s="16">
        <v>0</v>
      </c>
      <c r="V34" s="16">
        <v>0</v>
      </c>
      <c r="W34" s="11" t="s">
        <v>858</v>
      </c>
      <c r="X34" s="11" t="s">
        <v>52</v>
      </c>
      <c r="Y34" s="2" t="s">
        <v>916</v>
      </c>
      <c r="Z34" s="2" t="s">
        <v>52</v>
      </c>
      <c r="AA34" s="17"/>
      <c r="AB34" s="2" t="s">
        <v>52</v>
      </c>
    </row>
    <row r="35" spans="1:28" ht="30" customHeight="1" x14ac:dyDescent="0.3">
      <c r="A35" s="11" t="s">
        <v>703</v>
      </c>
      <c r="B35" s="11" t="s">
        <v>701</v>
      </c>
      <c r="C35" s="11" t="s">
        <v>422</v>
      </c>
      <c r="D35" s="15" t="s">
        <v>423</v>
      </c>
      <c r="E35" s="16">
        <v>0</v>
      </c>
      <c r="F35" s="11" t="s">
        <v>52</v>
      </c>
      <c r="G35" s="16">
        <v>0</v>
      </c>
      <c r="H35" s="11" t="s">
        <v>52</v>
      </c>
      <c r="I35" s="16">
        <v>0</v>
      </c>
      <c r="J35" s="11" t="s">
        <v>52</v>
      </c>
      <c r="K35" s="16">
        <v>0</v>
      </c>
      <c r="L35" s="11" t="s">
        <v>52</v>
      </c>
      <c r="M35" s="16">
        <v>0</v>
      </c>
      <c r="N35" s="11" t="s">
        <v>52</v>
      </c>
      <c r="O35" s="16">
        <v>0</v>
      </c>
      <c r="P35" s="16">
        <v>282352</v>
      </c>
      <c r="Q35" s="16">
        <v>0</v>
      </c>
      <c r="R35" s="16">
        <v>0</v>
      </c>
      <c r="S35" s="16">
        <v>0</v>
      </c>
      <c r="T35" s="16">
        <v>0</v>
      </c>
      <c r="U35" s="16">
        <v>0</v>
      </c>
      <c r="V35" s="16">
        <v>0</v>
      </c>
      <c r="W35" s="11" t="s">
        <v>702</v>
      </c>
      <c r="X35" s="11" t="s">
        <v>52</v>
      </c>
      <c r="Y35" s="2" t="s">
        <v>916</v>
      </c>
      <c r="Z35" s="2" t="s">
        <v>52</v>
      </c>
      <c r="AA35" s="17"/>
      <c r="AB35" s="2" t="s">
        <v>52</v>
      </c>
    </row>
    <row r="36" spans="1:28" ht="30" customHeight="1" x14ac:dyDescent="0.3">
      <c r="A36" s="11" t="s">
        <v>851</v>
      </c>
      <c r="B36" s="11" t="s">
        <v>849</v>
      </c>
      <c r="C36" s="11" t="s">
        <v>422</v>
      </c>
      <c r="D36" s="15" t="s">
        <v>423</v>
      </c>
      <c r="E36" s="16">
        <v>0</v>
      </c>
      <c r="F36" s="11" t="s">
        <v>52</v>
      </c>
      <c r="G36" s="16">
        <v>0</v>
      </c>
      <c r="H36" s="11" t="s">
        <v>52</v>
      </c>
      <c r="I36" s="16">
        <v>0</v>
      </c>
      <c r="J36" s="11" t="s">
        <v>52</v>
      </c>
      <c r="K36" s="16">
        <v>0</v>
      </c>
      <c r="L36" s="11" t="s">
        <v>52</v>
      </c>
      <c r="M36" s="16">
        <v>0</v>
      </c>
      <c r="N36" s="11" t="s">
        <v>52</v>
      </c>
      <c r="O36" s="16">
        <v>0</v>
      </c>
      <c r="P36" s="16">
        <v>237480</v>
      </c>
      <c r="Q36" s="16">
        <v>0</v>
      </c>
      <c r="R36" s="16">
        <v>0</v>
      </c>
      <c r="S36" s="16">
        <v>0</v>
      </c>
      <c r="T36" s="16">
        <v>0</v>
      </c>
      <c r="U36" s="16">
        <v>0</v>
      </c>
      <c r="V36" s="16">
        <v>0</v>
      </c>
      <c r="W36" s="11" t="s">
        <v>850</v>
      </c>
      <c r="X36" s="11" t="s">
        <v>52</v>
      </c>
      <c r="Y36" s="2" t="s">
        <v>916</v>
      </c>
      <c r="Z36" s="2" t="s">
        <v>52</v>
      </c>
      <c r="AA36" s="17"/>
      <c r="AB36" s="2" t="s">
        <v>52</v>
      </c>
    </row>
    <row r="37" spans="1:28" ht="30" customHeight="1" x14ac:dyDescent="0.3">
      <c r="A37" s="11" t="s">
        <v>855</v>
      </c>
      <c r="B37" s="11" t="s">
        <v>853</v>
      </c>
      <c r="C37" s="11" t="s">
        <v>422</v>
      </c>
      <c r="D37" s="15" t="s">
        <v>423</v>
      </c>
      <c r="E37" s="16">
        <v>0</v>
      </c>
      <c r="F37" s="11" t="s">
        <v>52</v>
      </c>
      <c r="G37" s="16">
        <v>0</v>
      </c>
      <c r="H37" s="11" t="s">
        <v>52</v>
      </c>
      <c r="I37" s="16">
        <v>0</v>
      </c>
      <c r="J37" s="11" t="s">
        <v>52</v>
      </c>
      <c r="K37" s="16">
        <v>0</v>
      </c>
      <c r="L37" s="11" t="s">
        <v>52</v>
      </c>
      <c r="M37" s="16">
        <v>0</v>
      </c>
      <c r="N37" s="11" t="s">
        <v>52</v>
      </c>
      <c r="O37" s="16">
        <v>0</v>
      </c>
      <c r="P37" s="16">
        <v>270724</v>
      </c>
      <c r="Q37" s="16">
        <v>0</v>
      </c>
      <c r="R37" s="16">
        <v>0</v>
      </c>
      <c r="S37" s="16">
        <v>0</v>
      </c>
      <c r="T37" s="16">
        <v>0</v>
      </c>
      <c r="U37" s="16">
        <v>0</v>
      </c>
      <c r="V37" s="16">
        <v>0</v>
      </c>
      <c r="W37" s="11" t="s">
        <v>854</v>
      </c>
      <c r="X37" s="11" t="s">
        <v>52</v>
      </c>
      <c r="Y37" s="2" t="s">
        <v>916</v>
      </c>
      <c r="Z37" s="2" t="s">
        <v>52</v>
      </c>
      <c r="AA37" s="17"/>
      <c r="AB37" s="2" t="s">
        <v>52</v>
      </c>
    </row>
    <row r="38" spans="1:28" ht="30" customHeight="1" x14ac:dyDescent="0.3">
      <c r="A38" s="11" t="s">
        <v>714</v>
      </c>
      <c r="B38" s="11" t="s">
        <v>712</v>
      </c>
      <c r="C38" s="11" t="s">
        <v>422</v>
      </c>
      <c r="D38" s="15" t="s">
        <v>423</v>
      </c>
      <c r="E38" s="16">
        <v>0</v>
      </c>
      <c r="F38" s="11" t="s">
        <v>52</v>
      </c>
      <c r="G38" s="16">
        <v>0</v>
      </c>
      <c r="H38" s="11" t="s">
        <v>52</v>
      </c>
      <c r="I38" s="16">
        <v>0</v>
      </c>
      <c r="J38" s="11" t="s">
        <v>52</v>
      </c>
      <c r="K38" s="16">
        <v>0</v>
      </c>
      <c r="L38" s="11" t="s">
        <v>52</v>
      </c>
      <c r="M38" s="16">
        <v>0</v>
      </c>
      <c r="N38" s="11" t="s">
        <v>52</v>
      </c>
      <c r="O38" s="16">
        <v>0</v>
      </c>
      <c r="P38" s="16">
        <v>279267</v>
      </c>
      <c r="Q38" s="16">
        <v>0</v>
      </c>
      <c r="R38" s="16">
        <v>0</v>
      </c>
      <c r="S38" s="16">
        <v>0</v>
      </c>
      <c r="T38" s="16">
        <v>0</v>
      </c>
      <c r="U38" s="16">
        <v>0</v>
      </c>
      <c r="V38" s="16">
        <v>0</v>
      </c>
      <c r="W38" s="11" t="s">
        <v>713</v>
      </c>
      <c r="X38" s="11" t="s">
        <v>52</v>
      </c>
      <c r="Y38" s="2" t="s">
        <v>916</v>
      </c>
      <c r="Z38" s="2" t="s">
        <v>52</v>
      </c>
      <c r="AA38" s="17"/>
      <c r="AB38" s="2" t="s">
        <v>52</v>
      </c>
    </row>
    <row r="39" spans="1:28" ht="30" customHeight="1" x14ac:dyDescent="0.3">
      <c r="A39" s="11" t="s">
        <v>793</v>
      </c>
      <c r="B39" s="11" t="s">
        <v>791</v>
      </c>
      <c r="C39" s="11" t="s">
        <v>422</v>
      </c>
      <c r="D39" s="15" t="s">
        <v>423</v>
      </c>
      <c r="E39" s="16">
        <v>0</v>
      </c>
      <c r="F39" s="11" t="s">
        <v>52</v>
      </c>
      <c r="G39" s="16">
        <v>0</v>
      </c>
      <c r="H39" s="11" t="s">
        <v>52</v>
      </c>
      <c r="I39" s="16">
        <v>0</v>
      </c>
      <c r="J39" s="11" t="s">
        <v>52</v>
      </c>
      <c r="K39" s="16">
        <v>0</v>
      </c>
      <c r="L39" s="11" t="s">
        <v>52</v>
      </c>
      <c r="M39" s="16">
        <v>0</v>
      </c>
      <c r="N39" s="11" t="s">
        <v>52</v>
      </c>
      <c r="O39" s="16">
        <v>0</v>
      </c>
      <c r="P39" s="16">
        <v>247778</v>
      </c>
      <c r="Q39" s="16">
        <v>0</v>
      </c>
      <c r="R39" s="16">
        <v>0</v>
      </c>
      <c r="S39" s="16">
        <v>0</v>
      </c>
      <c r="T39" s="16">
        <v>0</v>
      </c>
      <c r="U39" s="16">
        <v>0</v>
      </c>
      <c r="V39" s="16">
        <v>0</v>
      </c>
      <c r="W39" s="11" t="s">
        <v>792</v>
      </c>
      <c r="X39" s="11" t="s">
        <v>52</v>
      </c>
      <c r="Y39" s="2" t="s">
        <v>916</v>
      </c>
      <c r="Z39" s="2" t="s">
        <v>52</v>
      </c>
      <c r="AA39" s="17"/>
      <c r="AB39" s="2" t="s">
        <v>52</v>
      </c>
    </row>
    <row r="40" spans="1:28" ht="30" customHeight="1" x14ac:dyDescent="0.3">
      <c r="A40" s="11" t="s">
        <v>760</v>
      </c>
      <c r="B40" s="11" t="s">
        <v>758</v>
      </c>
      <c r="C40" s="11" t="s">
        <v>422</v>
      </c>
      <c r="D40" s="15" t="s">
        <v>423</v>
      </c>
      <c r="E40" s="16">
        <v>0</v>
      </c>
      <c r="F40" s="11" t="s">
        <v>52</v>
      </c>
      <c r="G40" s="16">
        <v>0</v>
      </c>
      <c r="H40" s="11" t="s">
        <v>52</v>
      </c>
      <c r="I40" s="16">
        <v>0</v>
      </c>
      <c r="J40" s="11" t="s">
        <v>52</v>
      </c>
      <c r="K40" s="16">
        <v>0</v>
      </c>
      <c r="L40" s="11" t="s">
        <v>52</v>
      </c>
      <c r="M40" s="16">
        <v>0</v>
      </c>
      <c r="N40" s="11" t="s">
        <v>52</v>
      </c>
      <c r="O40" s="16">
        <v>0</v>
      </c>
      <c r="P40" s="16">
        <v>256854</v>
      </c>
      <c r="Q40" s="16">
        <v>0</v>
      </c>
      <c r="R40" s="16">
        <v>0</v>
      </c>
      <c r="S40" s="16">
        <v>0</v>
      </c>
      <c r="T40" s="16">
        <v>0</v>
      </c>
      <c r="U40" s="16">
        <v>0</v>
      </c>
      <c r="V40" s="16">
        <v>0</v>
      </c>
      <c r="W40" s="11" t="s">
        <v>759</v>
      </c>
      <c r="X40" s="11" t="s">
        <v>52</v>
      </c>
      <c r="Y40" s="2" t="s">
        <v>916</v>
      </c>
      <c r="Z40" s="2" t="s">
        <v>52</v>
      </c>
      <c r="AA40" s="17"/>
      <c r="AB40" s="2" t="s">
        <v>52</v>
      </c>
    </row>
    <row r="41" spans="1:28" ht="30" customHeight="1" x14ac:dyDescent="0.3">
      <c r="A41" s="11" t="s">
        <v>869</v>
      </c>
      <c r="B41" s="11" t="s">
        <v>867</v>
      </c>
      <c r="C41" s="11" t="s">
        <v>422</v>
      </c>
      <c r="D41" s="15" t="s">
        <v>423</v>
      </c>
      <c r="E41" s="16">
        <v>0</v>
      </c>
      <c r="F41" s="11" t="s">
        <v>52</v>
      </c>
      <c r="G41" s="16">
        <v>0</v>
      </c>
      <c r="H41" s="11" t="s">
        <v>52</v>
      </c>
      <c r="I41" s="16">
        <v>0</v>
      </c>
      <c r="J41" s="11" t="s">
        <v>52</v>
      </c>
      <c r="K41" s="16">
        <v>0</v>
      </c>
      <c r="L41" s="11" t="s">
        <v>52</v>
      </c>
      <c r="M41" s="16">
        <v>0</v>
      </c>
      <c r="N41" s="11" t="s">
        <v>52</v>
      </c>
      <c r="O41" s="16">
        <v>0</v>
      </c>
      <c r="P41" s="16">
        <v>245524</v>
      </c>
      <c r="Q41" s="16">
        <v>0</v>
      </c>
      <c r="R41" s="16">
        <v>0</v>
      </c>
      <c r="S41" s="16">
        <v>0</v>
      </c>
      <c r="T41" s="16">
        <v>0</v>
      </c>
      <c r="U41" s="16">
        <v>0</v>
      </c>
      <c r="V41" s="16">
        <v>0</v>
      </c>
      <c r="W41" s="11" t="s">
        <v>868</v>
      </c>
      <c r="X41" s="11" t="s">
        <v>52</v>
      </c>
      <c r="Y41" s="2" t="s">
        <v>916</v>
      </c>
      <c r="Z41" s="2" t="s">
        <v>52</v>
      </c>
      <c r="AA41" s="17"/>
      <c r="AB41" s="2" t="s">
        <v>52</v>
      </c>
    </row>
    <row r="42" spans="1:28" ht="30" customHeight="1" x14ac:dyDescent="0.3">
      <c r="A42" s="11" t="s">
        <v>615</v>
      </c>
      <c r="B42" s="11" t="s">
        <v>613</v>
      </c>
      <c r="C42" s="11" t="s">
        <v>222</v>
      </c>
      <c r="D42" s="15" t="s">
        <v>88</v>
      </c>
      <c r="E42" s="16">
        <v>0</v>
      </c>
      <c r="F42" s="11" t="s">
        <v>52</v>
      </c>
      <c r="G42" s="16">
        <v>0</v>
      </c>
      <c r="H42" s="11" t="s">
        <v>52</v>
      </c>
      <c r="I42" s="16">
        <v>0</v>
      </c>
      <c r="J42" s="11" t="s">
        <v>52</v>
      </c>
      <c r="K42" s="16">
        <v>0</v>
      </c>
      <c r="L42" s="11" t="s">
        <v>52</v>
      </c>
      <c r="M42" s="16">
        <v>39000</v>
      </c>
      <c r="N42" s="11" t="s">
        <v>52</v>
      </c>
      <c r="O42" s="16">
        <f>SMALL(E42:M42,COUNTIF(E42:M42,0)+1)</f>
        <v>39000</v>
      </c>
      <c r="P42" s="16">
        <v>0</v>
      </c>
      <c r="Q42" s="16">
        <v>0</v>
      </c>
      <c r="R42" s="16">
        <v>0</v>
      </c>
      <c r="S42" s="16">
        <v>0</v>
      </c>
      <c r="T42" s="16">
        <v>0</v>
      </c>
      <c r="U42" s="16">
        <v>0</v>
      </c>
      <c r="V42" s="16">
        <v>0</v>
      </c>
      <c r="W42" s="11" t="s">
        <v>614</v>
      </c>
      <c r="X42" s="11" t="s">
        <v>52</v>
      </c>
      <c r="Y42" s="2" t="s">
        <v>52</v>
      </c>
      <c r="Z42" s="2" t="s">
        <v>52</v>
      </c>
      <c r="AA42" s="17"/>
      <c r="AB42" s="2" t="s">
        <v>52</v>
      </c>
    </row>
    <row r="43" spans="1:28" ht="30" customHeight="1" x14ac:dyDescent="0.3">
      <c r="A43" s="11" t="s">
        <v>80</v>
      </c>
      <c r="B43" s="11" t="s">
        <v>76</v>
      </c>
      <c r="C43" s="11" t="s">
        <v>77</v>
      </c>
      <c r="D43" s="15" t="s">
        <v>78</v>
      </c>
      <c r="E43" s="16">
        <v>0</v>
      </c>
      <c r="F43" s="11" t="s">
        <v>52</v>
      </c>
      <c r="G43" s="16">
        <v>0</v>
      </c>
      <c r="H43" s="11" t="s">
        <v>52</v>
      </c>
      <c r="I43" s="16">
        <v>0</v>
      </c>
      <c r="J43" s="11" t="s">
        <v>52</v>
      </c>
      <c r="K43" s="16">
        <v>0</v>
      </c>
      <c r="L43" s="11" t="s">
        <v>52</v>
      </c>
      <c r="M43" s="16">
        <v>0</v>
      </c>
      <c r="N43" s="11" t="s">
        <v>52</v>
      </c>
      <c r="O43" s="16">
        <v>0</v>
      </c>
      <c r="P43" s="16">
        <v>0</v>
      </c>
      <c r="Q43" s="16">
        <v>0</v>
      </c>
      <c r="R43" s="16">
        <v>0</v>
      </c>
      <c r="S43" s="16">
        <v>0</v>
      </c>
      <c r="T43" s="16">
        <v>0</v>
      </c>
      <c r="U43" s="16">
        <v>500000</v>
      </c>
      <c r="V43" s="16">
        <f>SMALL(Q43:U43,COUNTIF(Q43:U43,0)+1)</f>
        <v>500000</v>
      </c>
      <c r="W43" s="11" t="s">
        <v>79</v>
      </c>
      <c r="X43" s="11" t="s">
        <v>52</v>
      </c>
      <c r="Y43" s="2" t="s">
        <v>52</v>
      </c>
      <c r="Z43" s="2" t="s">
        <v>52</v>
      </c>
      <c r="AA43" s="17"/>
      <c r="AB43" s="2" t="s">
        <v>52</v>
      </c>
    </row>
  </sheetData>
  <mergeCells count="15">
    <mergeCell ref="Y3:Y4"/>
    <mergeCell ref="Z3:Z4"/>
    <mergeCell ref="AA3:AA4"/>
    <mergeCell ref="AB3:AB4"/>
    <mergeCell ref="A1:X1"/>
    <mergeCell ref="A2:X2"/>
    <mergeCell ref="A3:A4"/>
    <mergeCell ref="B3:B4"/>
    <mergeCell ref="C3:C4"/>
    <mergeCell ref="D3:D4"/>
    <mergeCell ref="E3:O3"/>
    <mergeCell ref="P3:P4"/>
    <mergeCell ref="Q3:V3"/>
    <mergeCell ref="W3:W4"/>
    <mergeCell ref="X3:X4"/>
  </mergeCells>
  <phoneticPr fontId="1" type="noConversion"/>
  <pageMargins left="0.78740157480314954" right="0" top="0.39370078740157477" bottom="0.39370078740157477" header="0" footer="0"/>
  <pageSetup paperSize="9" scale="46"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0"/>
  <sheetViews>
    <sheetView workbookViewId="0"/>
  </sheetViews>
  <sheetFormatPr defaultRowHeight="16.5" x14ac:dyDescent="0.3"/>
  <sheetData>
    <row r="1" spans="1:7" x14ac:dyDescent="0.3">
      <c r="A1" t="s">
        <v>998</v>
      </c>
    </row>
    <row r="2" spans="1:7" x14ac:dyDescent="0.3">
      <c r="A2" s="1" t="s">
        <v>999</v>
      </c>
      <c r="B2" t="s">
        <v>1000</v>
      </c>
      <c r="C2" s="1" t="s">
        <v>1001</v>
      </c>
    </row>
    <row r="3" spans="1:7" x14ac:dyDescent="0.3">
      <c r="A3" s="1" t="s">
        <v>1002</v>
      </c>
      <c r="B3" t="s">
        <v>1003</v>
      </c>
    </row>
    <row r="4" spans="1:7" x14ac:dyDescent="0.3">
      <c r="A4" s="1" t="s">
        <v>1004</v>
      </c>
      <c r="B4">
        <v>5</v>
      </c>
    </row>
    <row r="5" spans="1:7" x14ac:dyDescent="0.3">
      <c r="A5" s="1" t="s">
        <v>1005</v>
      </c>
      <c r="B5">
        <v>5</v>
      </c>
    </row>
    <row r="6" spans="1:7" x14ac:dyDescent="0.3">
      <c r="A6" s="1" t="s">
        <v>1006</v>
      </c>
      <c r="B6" t="s">
        <v>1007</v>
      </c>
    </row>
    <row r="7" spans="1:7" x14ac:dyDescent="0.3">
      <c r="A7" s="1" t="s">
        <v>1008</v>
      </c>
      <c r="B7" t="s">
        <v>1009</v>
      </c>
      <c r="C7" t="s">
        <v>63</v>
      </c>
    </row>
    <row r="8" spans="1:7" x14ac:dyDescent="0.3">
      <c r="A8" s="1" t="s">
        <v>1010</v>
      </c>
      <c r="B8" t="s">
        <v>1009</v>
      </c>
      <c r="C8">
        <v>2</v>
      </c>
    </row>
    <row r="9" spans="1:7" x14ac:dyDescent="0.3">
      <c r="A9" s="1" t="s">
        <v>1011</v>
      </c>
      <c r="B9" t="s">
        <v>880</v>
      </c>
      <c r="C9" t="s">
        <v>882</v>
      </c>
      <c r="D9" t="s">
        <v>883</v>
      </c>
      <c r="E9" t="s">
        <v>884</v>
      </c>
      <c r="F9" t="s">
        <v>885</v>
      </c>
      <c r="G9" t="s">
        <v>1012</v>
      </c>
    </row>
    <row r="10" spans="1:7" x14ac:dyDescent="0.3">
      <c r="A10" s="1" t="s">
        <v>1013</v>
      </c>
      <c r="B10">
        <v>1289</v>
      </c>
      <c r="C10">
        <v>0</v>
      </c>
      <c r="D10">
        <v>0</v>
      </c>
    </row>
    <row r="11" spans="1:7" x14ac:dyDescent="0.3">
      <c r="A11" s="1" t="s">
        <v>1014</v>
      </c>
      <c r="B11" t="s">
        <v>1015</v>
      </c>
      <c r="C11">
        <v>4</v>
      </c>
    </row>
    <row r="12" spans="1:7" x14ac:dyDescent="0.3">
      <c r="A12" s="1" t="s">
        <v>1016</v>
      </c>
      <c r="B12" t="s">
        <v>1015</v>
      </c>
      <c r="C12">
        <v>4</v>
      </c>
    </row>
    <row r="13" spans="1:7" x14ac:dyDescent="0.3">
      <c r="A13" s="1" t="s">
        <v>1017</v>
      </c>
      <c r="B13" t="s">
        <v>1015</v>
      </c>
      <c r="C13">
        <v>3</v>
      </c>
    </row>
    <row r="14" spans="1:7" x14ac:dyDescent="0.3">
      <c r="A14" s="1" t="s">
        <v>1018</v>
      </c>
      <c r="B14" t="s">
        <v>1015</v>
      </c>
      <c r="C14">
        <v>5</v>
      </c>
    </row>
    <row r="15" spans="1:7" x14ac:dyDescent="0.3">
      <c r="A15" s="1" t="s">
        <v>1019</v>
      </c>
      <c r="B15" t="s">
        <v>1000</v>
      </c>
      <c r="C15" t="s">
        <v>1020</v>
      </c>
      <c r="D15" t="s">
        <v>1020</v>
      </c>
      <c r="E15" t="s">
        <v>1020</v>
      </c>
      <c r="F15">
        <v>1</v>
      </c>
    </row>
    <row r="16" spans="1:7" x14ac:dyDescent="0.3">
      <c r="A16" s="1" t="s">
        <v>1021</v>
      </c>
      <c r="B16">
        <v>1.1100000000000001</v>
      </c>
      <c r="C16">
        <v>1.1200000000000001</v>
      </c>
    </row>
    <row r="17" spans="1:13" x14ac:dyDescent="0.3">
      <c r="A17" s="1" t="s">
        <v>1022</v>
      </c>
      <c r="B17">
        <v>1</v>
      </c>
      <c r="C17">
        <v>1.5</v>
      </c>
      <c r="D17">
        <v>1.1599999999999999</v>
      </c>
      <c r="E17">
        <v>1.6</v>
      </c>
      <c r="F17">
        <v>1.6</v>
      </c>
      <c r="G17">
        <v>1.6</v>
      </c>
      <c r="H17">
        <v>1.94</v>
      </c>
      <c r="I17">
        <v>1.94</v>
      </c>
      <c r="J17">
        <v>1.94</v>
      </c>
      <c r="K17">
        <v>1</v>
      </c>
      <c r="L17">
        <v>1</v>
      </c>
      <c r="M17">
        <v>1</v>
      </c>
    </row>
    <row r="18" spans="1:13" x14ac:dyDescent="0.3">
      <c r="A18" s="1" t="s">
        <v>1023</v>
      </c>
      <c r="B18">
        <v>1.25</v>
      </c>
      <c r="C18">
        <v>1.071</v>
      </c>
    </row>
    <row r="19" spans="1:13" x14ac:dyDescent="0.3">
      <c r="A19" s="1" t="s">
        <v>1024</v>
      </c>
    </row>
    <row r="20" spans="1:13" x14ac:dyDescent="0.3">
      <c r="A20" s="1" t="s">
        <v>1025</v>
      </c>
      <c r="B20" s="1" t="s">
        <v>1009</v>
      </c>
      <c r="C20">
        <v>1</v>
      </c>
    </row>
    <row r="21" spans="1:13" x14ac:dyDescent="0.3">
      <c r="A21" t="s">
        <v>877</v>
      </c>
      <c r="B21" t="s">
        <v>1026</v>
      </c>
      <c r="C21" t="s">
        <v>1027</v>
      </c>
    </row>
    <row r="22" spans="1:13" x14ac:dyDescent="0.3">
      <c r="A22">
        <v>1</v>
      </c>
      <c r="B22" s="1" t="s">
        <v>1028</v>
      </c>
      <c r="C22" s="1" t="s">
        <v>930</v>
      </c>
    </row>
    <row r="23" spans="1:13" x14ac:dyDescent="0.3">
      <c r="A23">
        <v>2</v>
      </c>
      <c r="B23" s="1" t="s">
        <v>1029</v>
      </c>
      <c r="C23" s="1" t="s">
        <v>1030</v>
      </c>
    </row>
    <row r="24" spans="1:13" x14ac:dyDescent="0.3">
      <c r="A24">
        <v>3</v>
      </c>
      <c r="B24" s="1" t="s">
        <v>1031</v>
      </c>
      <c r="C24" s="1" t="s">
        <v>1032</v>
      </c>
    </row>
    <row r="25" spans="1:13" x14ac:dyDescent="0.3">
      <c r="A25">
        <v>4</v>
      </c>
      <c r="B25" s="1" t="s">
        <v>988</v>
      </c>
      <c r="C25" s="1" t="s">
        <v>987</v>
      </c>
    </row>
    <row r="26" spans="1:13" x14ac:dyDescent="0.3">
      <c r="A26">
        <v>5</v>
      </c>
      <c r="B26" s="1" t="s">
        <v>1033</v>
      </c>
      <c r="C26" s="1" t="s">
        <v>52</v>
      </c>
    </row>
    <row r="27" spans="1:13" x14ac:dyDescent="0.3">
      <c r="A27">
        <v>6</v>
      </c>
      <c r="B27" s="1" t="s">
        <v>1034</v>
      </c>
      <c r="C27" s="1" t="s">
        <v>52</v>
      </c>
    </row>
    <row r="28" spans="1:13" x14ac:dyDescent="0.3">
      <c r="A28">
        <v>7</v>
      </c>
      <c r="B28" s="1" t="s">
        <v>1034</v>
      </c>
      <c r="C28" s="1" t="s">
        <v>52</v>
      </c>
    </row>
    <row r="29" spans="1:13" x14ac:dyDescent="0.3">
      <c r="A29">
        <v>8</v>
      </c>
      <c r="B29" s="1" t="s">
        <v>1034</v>
      </c>
      <c r="C29" s="1" t="s">
        <v>52</v>
      </c>
    </row>
    <row r="30" spans="1:13" x14ac:dyDescent="0.3">
      <c r="A30">
        <v>9</v>
      </c>
      <c r="B30" s="1" t="s">
        <v>1034</v>
      </c>
      <c r="C30" s="1" t="s">
        <v>52</v>
      </c>
    </row>
    <row r="31" spans="1:13" x14ac:dyDescent="0.3">
      <c r="A31" t="s">
        <v>1000</v>
      </c>
      <c r="B31" s="1" t="s">
        <v>1035</v>
      </c>
      <c r="C31" s="1" t="s">
        <v>52</v>
      </c>
    </row>
    <row r="32" spans="1:13" x14ac:dyDescent="0.3">
      <c r="A32" t="s">
        <v>916</v>
      </c>
      <c r="B32" s="1" t="s">
        <v>1036</v>
      </c>
      <c r="C32" s="1" t="s">
        <v>52</v>
      </c>
    </row>
    <row r="33" spans="1:3" x14ac:dyDescent="0.3">
      <c r="A33" t="s">
        <v>1009</v>
      </c>
      <c r="B33" s="1" t="s">
        <v>1035</v>
      </c>
      <c r="C33" s="1" t="s">
        <v>52</v>
      </c>
    </row>
    <row r="34" spans="1:3" x14ac:dyDescent="0.3">
      <c r="A34" t="s">
        <v>1037</v>
      </c>
      <c r="B34" s="1" t="s">
        <v>1035</v>
      </c>
      <c r="C34" s="1" t="s">
        <v>52</v>
      </c>
    </row>
    <row r="35" spans="1:3" x14ac:dyDescent="0.3">
      <c r="A35" t="s">
        <v>1038</v>
      </c>
      <c r="B35" s="1" t="s">
        <v>1035</v>
      </c>
      <c r="C35" s="1" t="s">
        <v>52</v>
      </c>
    </row>
    <row r="36" spans="1:3" x14ac:dyDescent="0.3">
      <c r="A36" t="s">
        <v>64</v>
      </c>
      <c r="B36" s="1" t="s">
        <v>1035</v>
      </c>
      <c r="C36" s="1" t="s">
        <v>52</v>
      </c>
    </row>
    <row r="37" spans="1:3" x14ac:dyDescent="0.3">
      <c r="A37" t="s">
        <v>1039</v>
      </c>
      <c r="B37" s="1" t="s">
        <v>1035</v>
      </c>
      <c r="C37" s="1" t="s">
        <v>52</v>
      </c>
    </row>
    <row r="38" spans="1:3" x14ac:dyDescent="0.3">
      <c r="A38" t="s">
        <v>1040</v>
      </c>
      <c r="B38" s="1" t="s">
        <v>1035</v>
      </c>
      <c r="C38" s="1" t="s">
        <v>52</v>
      </c>
    </row>
    <row r="39" spans="1:3" x14ac:dyDescent="0.3">
      <c r="A39" t="s">
        <v>1041</v>
      </c>
      <c r="B39" s="1" t="s">
        <v>1035</v>
      </c>
      <c r="C39" s="1" t="s">
        <v>52</v>
      </c>
    </row>
    <row r="40" spans="1:3" x14ac:dyDescent="0.3">
      <c r="A40" t="s">
        <v>1042</v>
      </c>
      <c r="B40" s="1" t="s">
        <v>1035</v>
      </c>
      <c r="C40" s="1" t="s">
        <v>52</v>
      </c>
    </row>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10</vt:i4>
      </vt:variant>
      <vt:variant>
        <vt:lpstr>이름이 지정된 범위</vt:lpstr>
      </vt:variant>
      <vt:variant>
        <vt:i4>13</vt:i4>
      </vt:variant>
    </vt:vector>
  </HeadingPairs>
  <TitlesOfParts>
    <vt:vector size="23" baseType="lpstr">
      <vt:lpstr>총괄설계서</vt:lpstr>
      <vt:lpstr>설계서</vt:lpstr>
      <vt:lpstr>원가계산서</vt:lpstr>
      <vt:lpstr>공종별집계표</vt:lpstr>
      <vt:lpstr>공종별내역서</vt:lpstr>
      <vt:lpstr>일위대가목록</vt:lpstr>
      <vt:lpstr>일위대가</vt:lpstr>
      <vt:lpstr>단가대비표</vt:lpstr>
      <vt:lpstr> 공사설정 </vt:lpstr>
      <vt:lpstr>Sheet1</vt:lpstr>
      <vt:lpstr>공종별내역서!Print_Area</vt:lpstr>
      <vt:lpstr>공종별집계표!Print_Area</vt:lpstr>
      <vt:lpstr>단가대비표!Print_Area</vt:lpstr>
      <vt:lpstr>설계서!Print_Area</vt:lpstr>
      <vt:lpstr>일위대가!Print_Area</vt:lpstr>
      <vt:lpstr>일위대가목록!Print_Area</vt:lpstr>
      <vt:lpstr>총괄설계서!Print_Area</vt:lpstr>
      <vt:lpstr>공종별내역서!Print_Titles</vt:lpstr>
      <vt:lpstr>공종별집계표!Print_Titles</vt:lpstr>
      <vt:lpstr>단가대비표!Print_Titles</vt:lpstr>
      <vt:lpstr>원가계산서!Print_Titles</vt:lpstr>
      <vt:lpstr>일위대가!Print_Titles</vt:lpstr>
      <vt:lpstr>일위대가목록!Print_Titles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2024-10-14T15:48:43Z</dcterms:created>
  <dcterms:modified xsi:type="dcterms:W3CDTF">2024-10-16T04:37:54Z</dcterms:modified>
</cp:coreProperties>
</file>